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6\Desktop\Клиенты\36857\2024\октябрь\"/>
    </mc:Choice>
  </mc:AlternateContent>
  <xr:revisionPtr revIDLastSave="0" documentId="13_ncr:1_{11307360-E8C2-4385-9286-A00A853A45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TDSheet!$A$7:$AA$184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54" i="1" l="1"/>
  <c r="V54" i="1"/>
  <c r="U55" i="1"/>
  <c r="V55" i="1"/>
  <c r="U56" i="1"/>
  <c r="V56" i="1"/>
  <c r="U57" i="1"/>
  <c r="V57" i="1"/>
  <c r="U58" i="1"/>
  <c r="V58" i="1"/>
  <c r="U59" i="1"/>
  <c r="V59" i="1"/>
  <c r="U60" i="1"/>
  <c r="V60" i="1"/>
  <c r="U61" i="1"/>
  <c r="V61" i="1"/>
  <c r="U62" i="1"/>
  <c r="V62" i="1"/>
  <c r="U63" i="1"/>
  <c r="V63" i="1"/>
  <c r="U64" i="1"/>
  <c r="V64" i="1"/>
  <c r="U65" i="1"/>
  <c r="V65" i="1"/>
  <c r="U66" i="1"/>
  <c r="U67" i="1"/>
  <c r="V67" i="1"/>
  <c r="U68" i="1"/>
  <c r="V68" i="1"/>
  <c r="U69" i="1"/>
  <c r="V69" i="1"/>
  <c r="U70" i="1"/>
  <c r="V70" i="1"/>
  <c r="U71" i="1"/>
  <c r="V71" i="1"/>
  <c r="U72" i="1"/>
  <c r="V72" i="1"/>
  <c r="U73" i="1"/>
  <c r="V73" i="1"/>
  <c r="U74" i="1"/>
  <c r="V74" i="1"/>
  <c r="U75" i="1"/>
  <c r="V75" i="1"/>
  <c r="U76" i="1"/>
  <c r="V76" i="1"/>
  <c r="U77" i="1"/>
  <c r="V77" i="1"/>
  <c r="U78" i="1"/>
  <c r="V78" i="1"/>
  <c r="U79" i="1"/>
  <c r="V79" i="1"/>
  <c r="U80" i="1"/>
  <c r="V80" i="1"/>
  <c r="U81" i="1"/>
  <c r="V81" i="1"/>
  <c r="U82" i="1"/>
  <c r="V82" i="1"/>
  <c r="U83" i="1"/>
  <c r="V83" i="1"/>
  <c r="U84" i="1"/>
  <c r="V84" i="1"/>
  <c r="U85" i="1"/>
  <c r="V85" i="1"/>
  <c r="U86" i="1"/>
  <c r="V86" i="1"/>
  <c r="U87" i="1"/>
  <c r="V87" i="1"/>
  <c r="U88" i="1"/>
  <c r="V88" i="1"/>
  <c r="U89" i="1"/>
  <c r="V89" i="1"/>
  <c r="U90" i="1"/>
  <c r="V90" i="1"/>
  <c r="U91" i="1"/>
  <c r="V91" i="1"/>
  <c r="U92" i="1"/>
  <c r="V92" i="1"/>
  <c r="U93" i="1"/>
  <c r="V93" i="1"/>
  <c r="U94" i="1"/>
  <c r="V94" i="1"/>
  <c r="U95" i="1"/>
  <c r="V95" i="1"/>
  <c r="U96" i="1"/>
  <c r="V96" i="1"/>
  <c r="U97" i="1"/>
  <c r="V97" i="1"/>
  <c r="U98" i="1"/>
  <c r="V98" i="1"/>
  <c r="U99" i="1"/>
  <c r="V99" i="1"/>
  <c r="U100" i="1"/>
  <c r="V100" i="1"/>
  <c r="U101" i="1"/>
  <c r="V101" i="1"/>
  <c r="U102" i="1"/>
  <c r="V102" i="1"/>
  <c r="U103" i="1"/>
  <c r="V103" i="1"/>
  <c r="U104" i="1"/>
  <c r="V104" i="1"/>
  <c r="U105" i="1"/>
  <c r="V105" i="1"/>
  <c r="U106" i="1"/>
  <c r="V106" i="1"/>
  <c r="U107" i="1"/>
  <c r="V107" i="1"/>
  <c r="U108" i="1"/>
  <c r="V108" i="1"/>
  <c r="U109" i="1"/>
  <c r="V109" i="1"/>
  <c r="U110" i="1"/>
  <c r="V110" i="1"/>
  <c r="U111" i="1"/>
  <c r="V111" i="1"/>
  <c r="U112" i="1"/>
  <c r="U113" i="1"/>
  <c r="V113" i="1"/>
  <c r="U114" i="1"/>
  <c r="V114" i="1"/>
  <c r="U115" i="1"/>
  <c r="V115" i="1"/>
  <c r="U116" i="1"/>
  <c r="V116" i="1"/>
  <c r="U117" i="1"/>
  <c r="V117" i="1"/>
  <c r="U118" i="1"/>
  <c r="V118" i="1"/>
  <c r="U119" i="1"/>
  <c r="V119" i="1"/>
  <c r="U120" i="1"/>
  <c r="V120" i="1"/>
  <c r="U121" i="1"/>
  <c r="V121" i="1"/>
  <c r="U122" i="1"/>
  <c r="V122" i="1"/>
  <c r="U123" i="1"/>
  <c r="V123" i="1"/>
  <c r="U124" i="1"/>
  <c r="V124" i="1"/>
  <c r="U125" i="1"/>
  <c r="V125" i="1"/>
  <c r="U126" i="1"/>
  <c r="V126" i="1"/>
  <c r="U127" i="1"/>
  <c r="V127" i="1"/>
  <c r="U128" i="1"/>
  <c r="V128" i="1"/>
  <c r="U129" i="1"/>
  <c r="V129" i="1"/>
  <c r="U130" i="1"/>
  <c r="V130" i="1"/>
  <c r="U131" i="1"/>
  <c r="V131" i="1"/>
  <c r="U132" i="1"/>
  <c r="V132" i="1"/>
  <c r="U133" i="1"/>
  <c r="V133" i="1"/>
  <c r="U134" i="1"/>
  <c r="V134" i="1"/>
  <c r="U135" i="1"/>
  <c r="V135" i="1"/>
  <c r="U136" i="1"/>
  <c r="V136" i="1"/>
  <c r="U137" i="1"/>
  <c r="V137" i="1"/>
  <c r="U138" i="1"/>
  <c r="V138" i="1"/>
  <c r="U139" i="1"/>
  <c r="V139" i="1"/>
  <c r="U140" i="1"/>
  <c r="V140" i="1"/>
  <c r="U141" i="1"/>
  <c r="V141" i="1"/>
  <c r="U142" i="1"/>
  <c r="V142" i="1"/>
  <c r="U143" i="1"/>
  <c r="V143" i="1"/>
  <c r="U144" i="1"/>
  <c r="V144" i="1"/>
  <c r="U145" i="1"/>
  <c r="V145" i="1"/>
  <c r="U146" i="1"/>
  <c r="V146" i="1"/>
  <c r="U147" i="1"/>
  <c r="U148" i="1"/>
  <c r="U149" i="1"/>
  <c r="V149" i="1"/>
  <c r="U150" i="1"/>
  <c r="V150" i="1"/>
  <c r="U151" i="1"/>
  <c r="V151" i="1"/>
  <c r="U152" i="1"/>
  <c r="V152" i="1"/>
  <c r="U153" i="1"/>
  <c r="V153" i="1"/>
  <c r="U154" i="1"/>
  <c r="V154" i="1"/>
  <c r="U155" i="1"/>
  <c r="V155" i="1"/>
  <c r="U156" i="1"/>
  <c r="V156" i="1"/>
  <c r="U157" i="1"/>
  <c r="V157" i="1"/>
  <c r="U158" i="1"/>
  <c r="V158" i="1"/>
  <c r="U159" i="1"/>
  <c r="V159" i="1"/>
  <c r="U160" i="1"/>
  <c r="V160" i="1"/>
  <c r="U161" i="1"/>
  <c r="V161" i="1"/>
  <c r="U162" i="1"/>
  <c r="V162" i="1"/>
  <c r="U163" i="1"/>
  <c r="V163" i="1"/>
  <c r="U164" i="1"/>
  <c r="V164" i="1"/>
  <c r="U165" i="1"/>
  <c r="V165" i="1"/>
  <c r="U166" i="1"/>
  <c r="V166" i="1"/>
  <c r="U167" i="1"/>
  <c r="U168" i="1"/>
  <c r="V168" i="1"/>
  <c r="U169" i="1"/>
  <c r="V169" i="1"/>
  <c r="U170" i="1"/>
  <c r="V170" i="1"/>
  <c r="U171" i="1"/>
  <c r="V171" i="1"/>
  <c r="U172" i="1"/>
  <c r="V172" i="1"/>
  <c r="U173" i="1"/>
  <c r="V173" i="1"/>
  <c r="U174" i="1"/>
  <c r="V174" i="1"/>
  <c r="U175" i="1"/>
  <c r="V175" i="1"/>
  <c r="U176" i="1"/>
  <c r="V176" i="1"/>
  <c r="U177" i="1"/>
  <c r="V177" i="1"/>
  <c r="U178" i="1"/>
  <c r="V178" i="1"/>
  <c r="U179" i="1"/>
  <c r="V179" i="1"/>
  <c r="U180" i="1"/>
  <c r="V180" i="1"/>
  <c r="U181" i="1"/>
  <c r="V181" i="1"/>
  <c r="U182" i="1"/>
  <c r="V182" i="1"/>
  <c r="U183" i="1"/>
  <c r="V183" i="1"/>
  <c r="U184" i="1"/>
  <c r="V184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U38" i="1"/>
  <c r="U39" i="1"/>
  <c r="V39" i="1"/>
  <c r="U40" i="1"/>
  <c r="V40" i="1"/>
  <c r="U41" i="1"/>
  <c r="V41" i="1"/>
  <c r="U42" i="1"/>
  <c r="V42" i="1"/>
  <c r="U43" i="1"/>
  <c r="V43" i="1"/>
  <c r="U44" i="1"/>
  <c r="V44" i="1"/>
  <c r="U45" i="1"/>
  <c r="V45" i="1"/>
  <c r="U46" i="1"/>
  <c r="V46" i="1"/>
  <c r="U47" i="1"/>
  <c r="V47" i="1"/>
  <c r="U48" i="1"/>
  <c r="V48" i="1"/>
  <c r="U49" i="1"/>
  <c r="V49" i="1"/>
  <c r="U50" i="1"/>
  <c r="V50" i="1"/>
  <c r="U51" i="1"/>
  <c r="V51" i="1"/>
  <c r="U52" i="1"/>
  <c r="V52" i="1"/>
  <c r="U53" i="1"/>
  <c r="A5" i="1"/>
  <c r="A4" i="1"/>
</calcChain>
</file>

<file path=xl/sharedStrings.xml><?xml version="1.0" encoding="utf-8"?>
<sst xmlns="http://schemas.openxmlformats.org/spreadsheetml/2006/main" count="4575" uniqueCount="2801">
  <si>
    <t>ИНФРА-М Научно-издательский Центр</t>
  </si>
  <si>
    <t>11. Военное образование (для учебных заведений и библиотек)
от 07.10.2024</t>
  </si>
  <si>
    <t>Данный прайс-лист не является публичной офертой</t>
  </si>
  <si>
    <t>127282, Москва г, ул Полярная, д. 31В, стр. 1, помещ 1/1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</si>
  <si>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</si>
  <si>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</si>
  <si>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</si>
  <si>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</si>
  <si>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</si>
  <si>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</si>
  <si>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</si>
  <si>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</si>
  <si>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</si>
  <si>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</si>
  <si>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</si>
  <si>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</si>
  <si>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</si>
  <si>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</si>
  <si>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</si>
  <si>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</si>
  <si>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</si>
  <si>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</si>
  <si>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</si>
  <si>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</si>
  <si>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</si>
  <si>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</t>
  </si>
  <si>
    <t>Обложка</t>
  </si>
  <si>
    <t>ЭБС Znanium</t>
  </si>
  <si>
    <t>Аффилиация автора</t>
  </si>
  <si>
    <t>Новинка месяца</t>
  </si>
  <si>
    <t>ПООП</t>
  </si>
  <si>
    <t>К</t>
  </si>
  <si>
    <t>Ш</t>
  </si>
  <si>
    <t>Дадян Э.Г.</t>
  </si>
  <si>
    <t>Переплет 7БЦ</t>
  </si>
  <si>
    <t>ПРИКЛАДНЫЕ НАУКИ. ТЕХНИКА. МЕДИЦИНА</t>
  </si>
  <si>
    <t>Информатика. Вычислительная техника</t>
  </si>
  <si>
    <t>Учебное пособие</t>
  </si>
  <si>
    <t>Финансовый университет при Правительстве Российской Федерации</t>
  </si>
  <si>
    <t>0114</t>
  </si>
  <si>
    <t>Переплет 7БЦ/Без шитья</t>
  </si>
  <si>
    <t>НИЦ ИНФРА-М</t>
  </si>
  <si>
    <t>0221</t>
  </si>
  <si>
    <t>Обложка. КБС</t>
  </si>
  <si>
    <t>Форум</t>
  </si>
  <si>
    <t>ИЦ РИОР</t>
  </si>
  <si>
    <t>СПО</t>
  </si>
  <si>
    <t>Практикум</t>
  </si>
  <si>
    <t>Российский экономический университет им. Г.В. Плеханова</t>
  </si>
  <si>
    <t>0112</t>
  </si>
  <si>
    <t>682800.05.01</t>
  </si>
  <si>
    <t>Delphi: программир. в примерах и задачах. Прак. / Г.М.Эйдлина, - 2 изд.-М.:ИЦ РИОР, НИЦ ИНФРА-М,2024.-138 с.(СПО)(о)</t>
  </si>
  <si>
    <t>DELPHI: ПРОГРАММИРОВАНИЕ В ПРИМЕРАХ И ЗАДАЧАХ. ПРАКТИКУМ, ИЗД.2</t>
  </si>
  <si>
    <t>Эйдлина Г.М., Милорадов К.А.</t>
  </si>
  <si>
    <t>978-5-369-01762-3</t>
  </si>
  <si>
    <t>Профессиональное образование / Среднее профессиональное образование</t>
  </si>
  <si>
    <t>09.02.01, 09.02.02, 09.02.03, 09.02.04, 09.02.05, 09.02.06, 09.02.07, 10.02.01, 10.02.02, 10.02.03, 10.02.04, 10.02.05</t>
  </si>
  <si>
    <t>32</t>
  </si>
  <si>
    <t>0218</t>
  </si>
  <si>
    <t>682805.03.01</t>
  </si>
  <si>
    <t>Web-аппликации в интернет-маркетинге: проект...:Практ.пос./ Я.С.Винарский-М.:НИЦ ИНФРА-М,2023-269с</t>
  </si>
  <si>
    <t>WEB-АППЛИКАЦИИ В ИНТЕРНЕТ-МАРКЕТИНГЕ: ПРОЕКТИРОВАНИЕ, СОЗДАНИЕ И ПРИМЕНЕНИЕ</t>
  </si>
  <si>
    <t>Винарский Я.С., Гутгарц Р.Д.</t>
  </si>
  <si>
    <t>Среднее профессиональное образование</t>
  </si>
  <si>
    <t>978-5-16-014219-7</t>
  </si>
  <si>
    <t>Практическое пособие</t>
  </si>
  <si>
    <t>09.02.01, 09.02.02, 09.02.03, 09.02.04, 09.02.05</t>
  </si>
  <si>
    <t>ДА</t>
  </si>
  <si>
    <t>Иркутский национальный исследовательский технический университет</t>
  </si>
  <si>
    <t>?2</t>
  </si>
  <si>
    <t>0118</t>
  </si>
  <si>
    <t>ОБЩЕСТВЕННЫЕ НАУКИ.  ЭКОНОМИКА. ПРАВО</t>
  </si>
  <si>
    <t>Учебник</t>
  </si>
  <si>
    <t>Национальный исследовательский университет "Высшая школа экономики"</t>
  </si>
  <si>
    <t>0212</t>
  </si>
  <si>
    <t>Энергетика. Промышленность</t>
  </si>
  <si>
    <t>15.03.05</t>
  </si>
  <si>
    <t>Московский политехнический университет</t>
  </si>
  <si>
    <t>0116</t>
  </si>
  <si>
    <t>0119</t>
  </si>
  <si>
    <t>Нижегородский государственный технический университет им. Р.А. Алексеева</t>
  </si>
  <si>
    <t>0215</t>
  </si>
  <si>
    <t>684160.04.01</t>
  </si>
  <si>
    <t>Автоматизированные системы упр. и связь: основы электросвязи: Уч.пос. / А.И.Братко-М.:НИЦ ИНФРА-М,2024-329 с.(П)</t>
  </si>
  <si>
    <t>АВТОМАТИЗИРОВАННЫЕ СИСТЕМЫ УПРАВЛЕНИЯ И СВЯЗЬ: ОСНОВЫ ЭЛЕКТРОСВЯЗИ</t>
  </si>
  <si>
    <t>Братко А.И.</t>
  </si>
  <si>
    <t>978-5-16-014957-8</t>
  </si>
  <si>
    <t>Автоматика. Радиоэлектроника. Связь</t>
  </si>
  <si>
    <t>08.02.09, 20.02.02, 20.02.04, 20.02.05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</si>
  <si>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20.02.02 «Защита в чрезвычайных ситуациях» и 20.02.04 «Пожарная безопасность» (протокол № 8 от 22.06.2020)</t>
  </si>
  <si>
    <t>Новочеркасский колледж промышленных технологий и управления</t>
  </si>
  <si>
    <t>0121</t>
  </si>
  <si>
    <t>Военное дело. Оружие. Спецслужбы</t>
  </si>
  <si>
    <t>АВТОМАТИЧЕСКИЕ СИСТЕМЫ ТРАНСПОРТНЫХ СРЕДСТВ</t>
  </si>
  <si>
    <t>Беляков В.В., Зезюлин Д.В., Макаров В.С. и др.</t>
  </si>
  <si>
    <t>Транспорт</t>
  </si>
  <si>
    <t>23.03.02</t>
  </si>
  <si>
    <t>682811.05.01</t>
  </si>
  <si>
    <t>Автоматические системы транспортных средств: Уч./ В.В.Беляков-М.:Форум,НИЦ ИНФРА-М,2024-352с(СПО)(П)</t>
  </si>
  <si>
    <t>978-5-00091-571-4</t>
  </si>
  <si>
    <t>23.01.03, 23.01.17, 23.02.02, 23.02.03, 23.02.04, 23.02.05, 23.02.07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</si>
  <si>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специальностям 23.02.02 «Автомобиле- и тракторостроение», 23.02.03 «Техническое обслуживание и ремонт автомобильного транспорта», 23.02.05 «Эксплуатация транспортного электрооборудования и автоматики (по видам транспорта, за исключением водного)»</t>
  </si>
  <si>
    <t>170050.09.01</t>
  </si>
  <si>
    <t>Автоматическое управление. Курс лекций с реш. задач...: Уч.пос. / Н.П.Молоканова-М.:Форум,2024.-224 с.(СПО)(П)</t>
  </si>
  <si>
    <t>АВТОМАТИЧЕСКОЕ УПРАВЛЕНИЕ. КУРС ЛЕКЦИЙ С РЕШЕНИЕМ ЗАДАЧ И ЛАБОРАТОРНЫХ РАБОТ</t>
  </si>
  <si>
    <t>Молоканова Н. П.</t>
  </si>
  <si>
    <t>978-5-91134-593-8</t>
  </si>
  <si>
    <t>27.02.04</t>
  </si>
  <si>
    <t>Рекомендовано Методическим советом ГОУ ДПО Учебно-методический центр по профессиональному образованию Департамента образования г. Москвы в качестве учебного пособия для студентов и учащихся образовательных учреждений среднего профессионального образования</t>
  </si>
  <si>
    <t>Среднерусский гуманитарно-технологический институт</t>
  </si>
  <si>
    <t>049950.15.01</t>
  </si>
  <si>
    <t>Автоматическое управление: Уч. / М.В.Гальперин - М.:НИЦ ИНФРА-М,2023 - 224 с.(СПО)(П)</t>
  </si>
  <si>
    <t>АВТОМАТИЧЕСКОЕ УПРАВЛЕНИЕ</t>
  </si>
  <si>
    <t>Гальперин М. В.</t>
  </si>
  <si>
    <t>978-5-16-016930-9</t>
  </si>
  <si>
    <t>12.02.01, 12.02.02, 12.02.03, 12.02.04, 12.02.05, 12.02.06, 12.02.07, 13.01.07, 15.02.10, 15.02.18, 27.02.03, 27.02.04</t>
  </si>
  <si>
    <t>Допущено Министерством образования Российской Федерации в качестве учебника для студентов образовательных учреждений среднего профессионального образования, обучающихся по группам специальностей «Приборостроение», «Электроника и микроэлектроника, радиотехника и телекоммуникации», «Автоматизация и управление», «Информатика и вычислительная техника»</t>
  </si>
  <si>
    <t>Московский техникум креативных индустрий им. Л.Б. Красина</t>
  </si>
  <si>
    <t>0104</t>
  </si>
  <si>
    <t>130850.14.01</t>
  </si>
  <si>
    <t>Автоматическое управление: Уч.пос. / А.М.Петрова - М.:Форум,НИЦ ИНФРА-М,2024 - 240 с.(СПО)(П)</t>
  </si>
  <si>
    <t>Петрова А.М.</t>
  </si>
  <si>
    <t>978-5-00091-467-0</t>
  </si>
  <si>
    <t>13.01.07, 13.02.01, 13.02.02, 13.02.04, 13.02.05, 13.02.07, 13.02.08, 13.02.09, 13.02.12, 13.02.13, 15.01.26, 15.01.27, 15.01.35, 15.01.36, 15.01.38, 15.02.01, 15.02.03, 15.02.04, 15.02.06, 15.02.07, 15.02.09, 15.02.10, 15.02.16, 15.02.17, 15.02.18, 27.02.01, 27.02.02, 27.02.03, 27.02.04, 27.02.05</t>
  </si>
  <si>
    <t>Рекомендовано Учебно-методическим советом Учебно-методического центра по профессиональному образованию Департамента образования города Москвы в качестве учебного пособия для студентов образовательных учреждений среднего профессионального образования</t>
  </si>
  <si>
    <t>Московский гуманитарный университет</t>
  </si>
  <si>
    <t>0110</t>
  </si>
  <si>
    <t>400400.11.01</t>
  </si>
  <si>
    <t>Автомобили: конструкция, теория и расчет: Уч.пос. /Е.В.Березина -М:М,НИЦ ИНФРА-М,2024-320с(п)</t>
  </si>
  <si>
    <t>АВТОМОБИЛИ: КОНСТРУКЦИЯ, ТЕОРИЯ И РАСЧЕТ</t>
  </si>
  <si>
    <t>Березина Е.В.</t>
  </si>
  <si>
    <t>978-5-16-018271-1</t>
  </si>
  <si>
    <t>23.02.03</t>
  </si>
  <si>
    <t>Рекомендовано федеральным государственным учреждением «Федеральный институт развития образования» (ФГУ «ФИРО») в качестве учебного пособия для использования в учебном процессе образовательных учреждений, реализующих программы среднего профессионального образования по специальности 23.02.03 «Техническое обслуживание и ремонт автомобильного транспорта»</t>
  </si>
  <si>
    <t>682812.07.01</t>
  </si>
  <si>
    <t>Автомобили: Уч. / Под ред. Богатырева А.В. - 3 изд. - М.:НИЦ ИНФРА-М,2023 - 655 с.(П)</t>
  </si>
  <si>
    <t>АВТОМОБИЛИ, ИЗД.3</t>
  </si>
  <si>
    <t>Богатырев А.В., Есеновский-Лашков Ю.К., Насоновский М.Л. и др.</t>
  </si>
  <si>
    <t>978-5-16-013875-6</t>
  </si>
  <si>
    <t>23.01.17, 23.02.02, 23.02.03, 23.02.07, 35.02.07, 35.02.16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</si>
  <si>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специальностям 23.02.02 «Автомобиле- и тракторостроение», 23.02.03 «Техническое обслуживание и ремонт автомобильного транспорта», 35.02.07 «Механизация сельского хозяйства»</t>
  </si>
  <si>
    <t>Российский государственный аграрный университет - МСХА им. К.А. Тимирязева</t>
  </si>
  <si>
    <t>0318</t>
  </si>
  <si>
    <t>0314</t>
  </si>
  <si>
    <t>087000.16.01</t>
  </si>
  <si>
    <t>Автомобильные перевозки: Уч.пос. / И.С.Туревский - М.:ИД ФОРУМ, НИЦ ИНФРА-М,2023 - 223 с.(СПО)(П)</t>
  </si>
  <si>
    <t>АВТОМОБИЛЬНЫЕ ПЕРЕВОЗКИ</t>
  </si>
  <si>
    <t>Туревский И.С.</t>
  </si>
  <si>
    <t>ИД Форум</t>
  </si>
  <si>
    <t>978-5-8199-0866-2</t>
  </si>
  <si>
    <t>23.02.01, 43.02.06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</si>
  <si>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группе специальностей 23.02.00 «Техника и технологии наземного транспорта»</t>
  </si>
  <si>
    <t>Автомобильный, правовой техникум Воронежской области</t>
  </si>
  <si>
    <t>0108</t>
  </si>
  <si>
    <t>037100.22.01</t>
  </si>
  <si>
    <t>Автомобильные эксплуатационные матер.: Уч.пос. / В.А.Стуканов, - 2 изд.-М.:ИД ФОРУМ, НИЦ ИНФРА-М,2024-304с(П)</t>
  </si>
  <si>
    <t>АВТОМОБИЛЬНЫЕ ЭКСПЛУАТАЦИОННЫЕ МАТЕРИАЛЫ, ИЗД.2</t>
  </si>
  <si>
    <t>Стуканов В. А.</t>
  </si>
  <si>
    <t>978-5-8199-0722-1</t>
  </si>
  <si>
    <t>23.01.03, 23.01.17, 23.02.01, 23.02.02, 23.02.03, 23.02.04, 23.02.05, 23.02.07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</si>
  <si>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специальностям «Техническое обслуживание и ремонт автомобильного транспорта» и «Механизация сельского хозяйства»</t>
  </si>
  <si>
    <t>Научно-Исследовательский Институт сельского хозяйства центрально-черноземной полосы имени В.В.Докуча</t>
  </si>
  <si>
    <t>0209</t>
  </si>
  <si>
    <t>Справочник</t>
  </si>
  <si>
    <t>Право. Юридические науки</t>
  </si>
  <si>
    <t>Июль, 2024</t>
  </si>
  <si>
    <t>0125</t>
  </si>
  <si>
    <t>689795.01.01</t>
  </si>
  <si>
    <t>Алгоритмизация и программир.: подготовка к ЕГЭ...: Уч.пос. / С.Р.Гуриков-М.:НИЦ ИНФРА-М,2024.-399 с.(п)</t>
  </si>
  <si>
    <t>АЛГОРИТМИЗАЦИЯ И ПРОГРАММИРОВАНИЕ: ПОДГОТОВКА К ЕГЭ ПО ИНФОРМАТИКЕ</t>
  </si>
  <si>
    <t>Гуриков С.Р.</t>
  </si>
  <si>
    <t>ЕГЭ</t>
  </si>
  <si>
    <t>978-5-16-016347-5</t>
  </si>
  <si>
    <t>ЛИТЕРАТУРА ДЛЯ СРЕДНЕЙ ШКОЛЫ И АБИТУРИЕНТОВ. ПЕДАГОГИКА</t>
  </si>
  <si>
    <t>Информатика, ОБЖ, Технология, Физкультура</t>
  </si>
  <si>
    <t>Общее образование / Среднее общее образование</t>
  </si>
  <si>
    <t>00.03.03, 09.02.01, 09.02.03, 09.02.04, 09.02.05, 09.02.06, 09.02.07, 10.02.02, 10.02.03</t>
  </si>
  <si>
    <t>Московский технический университет связи и информатики</t>
  </si>
  <si>
    <t>Октябрь, 2023</t>
  </si>
  <si>
    <t>0124</t>
  </si>
  <si>
    <t>090850.13.01</t>
  </si>
  <si>
    <t>Алгоритмизация и программирование: Уч.пос. / С.А.Канцедал - М.:ИД ФОРУМ, НИЦ ИНФРА-М,2022-352 с(СПО)(П)</t>
  </si>
  <si>
    <t>АЛГОРИТМИЗАЦИЯ И ПРОГРАММИРОВАНИЕ</t>
  </si>
  <si>
    <t>Канцедал С.А.</t>
  </si>
  <si>
    <t>978-5-8199-0727-6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</si>
  <si>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группе специальностей «Информатика и вычислительная техника»</t>
  </si>
  <si>
    <t>-</t>
  </si>
  <si>
    <t>КУРС</t>
  </si>
  <si>
    <t>Рязанский государственный радиотехнический университет имени В.Ф. Уткина</t>
  </si>
  <si>
    <t>Севастопольский государственный университет</t>
  </si>
  <si>
    <t>0117</t>
  </si>
  <si>
    <t>Черноморское высшее военно-морское ордена Красной Звезды училище им. П.С. Нахимова</t>
  </si>
  <si>
    <t>0216</t>
  </si>
  <si>
    <t>640317.11.01</t>
  </si>
  <si>
    <t>Архитектура ЭВМ и вычислительные системы: Уч. / В.В.Степина - М.:КУРС, НИЦ ИНФРА-М,2024 - 384 с.(СПО)(П)</t>
  </si>
  <si>
    <t>АРХИТЕКТУРА ЭВМ И ВЫЧИСЛИТЕЛЬНЫЕ СИСТЕМЫ</t>
  </si>
  <si>
    <t>Степина В.В.</t>
  </si>
  <si>
    <t>978-5-906923-07-3</t>
  </si>
  <si>
    <t>09.02.01, 09.02.02, 09.02.03, 09.02.05, 09.02.07</t>
  </si>
  <si>
    <t>Колледж предпринимательства № 11, г. Москва</t>
  </si>
  <si>
    <t>100600.18.01</t>
  </si>
  <si>
    <t>Архитектура ЭВМ: Уч.пос. /В.Д.Колдаев - М.:ИД ФОРУМ, НИЦ ИНФРА-М,2024 - 383 с.(СПО)(П)</t>
  </si>
  <si>
    <t>АРХИТЕКТУРА ЭВМ</t>
  </si>
  <si>
    <t>Колдаев В. Д., Лупин С. А.</t>
  </si>
  <si>
    <t>978-5-8199-0868-6</t>
  </si>
  <si>
    <t>09.02.01, 09.02.02, 09.02.03, 09.02.04, 09.02.05, 09.02.06, 09.02.07</t>
  </si>
  <si>
    <t>Московский институт электронной техники</t>
  </si>
  <si>
    <t>0109</t>
  </si>
  <si>
    <t>09.03.02</t>
  </si>
  <si>
    <t>682829.02.01</t>
  </si>
  <si>
    <t>Базовые сред.програм.на Visual Basic  в среде... / В.Н.Шакин - М.:Форум,НИЦ ИНФРА-М,2021 - 287 с.(СПО)</t>
  </si>
  <si>
    <t>БАЗОВЫЕ СРЕДСТВА ПРОГРАММИРОВАНИЯ НА VISUAL BASIC  В СРЕДЕ VISUALSTUDIO NET. ПРАКТИКУМ</t>
  </si>
  <si>
    <t>Шакин В.Н.</t>
  </si>
  <si>
    <t>978-5-00091-565-3</t>
  </si>
  <si>
    <t>09.01.03, 09.02.01, 09.02.02, 09.02.03, 09.02.04, 09.02.05, 09.02.06, 09.02.07</t>
  </si>
  <si>
    <t>Рекомендовано Учебно-методическим советом СПО в качестве  учебного пособия для студентов учебных заведений, реализующих программу среднего профессионального образования по специальностям 09.02.01 «Компьютерные системы и комплексы», 09.02.02 «Компьютерные сети», 09.02.03 «Программирование в компьютерных системах», 09.02.04 «Информационные системы (по отраслям)», 09.02.05 «Прикладная информатика (по отраслям)»</t>
  </si>
  <si>
    <t>Московский технический университет связи и информатики, Северо-Кавказский ф-л</t>
  </si>
  <si>
    <t>682828.01.01</t>
  </si>
  <si>
    <t>Базовые средства прогр. на Visual Basic в среде Visual...: Уч.пос/В.Н.Шакин-М.:Форум,НИЦ ИНФРА-М,2019-303c(п)</t>
  </si>
  <si>
    <t>БАЗОВЫЕ СРЕДСТВА ПРОГРАММИРОВАНИЯ НА VISUAL BASIC В СРЕДЕ VISUALSTUDIO .NET</t>
  </si>
  <si>
    <t>978-5-00091-564-6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</si>
  <si>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09.02.03 «Программирование в компьютерных системах», 09.02.04 «Информационные системы (по отраслям)», 09.02.05 «Прикладная информатика (по отраслям)»</t>
  </si>
  <si>
    <t>БАЗЫ ДАННЫХ И ИХ БЕЗОПАСНОСТЬ</t>
  </si>
  <si>
    <t>Полищук Ю.В., Боровский А.С.</t>
  </si>
  <si>
    <t>Оренбургский государственный университет</t>
  </si>
  <si>
    <t>0120</t>
  </si>
  <si>
    <t>734789.04.01</t>
  </si>
  <si>
    <t>Базы данных и их безопасность: Уч.пос. / Ю.В.Полищук - М.:НИЦ ИНФРА-М,2024 - 210 с.-(СПО)(П)</t>
  </si>
  <si>
    <t>978-5-16-016151-8</t>
  </si>
  <si>
    <t>10.02.01, 10.02.02, 10.02.03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</si>
  <si>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укрупненным группам специальностей 09.00.00 «Информатика и вычислительная техника», 10.00.00 «Информационная безопасность» (протокол № 8 от 22.06.2020)</t>
  </si>
  <si>
    <t>52</t>
  </si>
  <si>
    <t>Мартишин С.А., Симонов В.Л., Храпченко М.В.</t>
  </si>
  <si>
    <t>Институт системного программирования Российской академии наук</t>
  </si>
  <si>
    <t>0122</t>
  </si>
  <si>
    <t>БАЗЫ ДАННЫХ: РАБОТА С РАСПРЕДЕЛЕННЫМИ БАЗАМИ ДАННЫХ И ФАЙЛОВЫМИ СИСТЕМАМИ НА ПРИМЕРЕ MONGODB И HDFS С ИСПОЛЬЗОВАНИЕМ NODE.JS, EXPRESS.JS, APACHE SPARK И SCALA</t>
  </si>
  <si>
    <t>719616.04.01</t>
  </si>
  <si>
    <t>Базы данных: Работа с распределенными базами данных...: Уч.пос./ С.А. Мартишин,М. : ИНФРА-М, 2023.-235с(П)</t>
  </si>
  <si>
    <t>978-5-16-015643-9</t>
  </si>
  <si>
    <t>09.02.01, 10.02.03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</si>
  <si>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09.02.00 «Информатика и вычислительная техника» (протокол № 12 от 24.06.2019)</t>
  </si>
  <si>
    <t>731820.01.01</t>
  </si>
  <si>
    <t>Базы данных: Уч.пос. / О.В.Исаченко - М.:НИЦ ИНФРА-М,2025. - 202 с.-(СПО)(п)</t>
  </si>
  <si>
    <t>БАЗЫ ДАННЫХ</t>
  </si>
  <si>
    <t>Исаченко О.В.</t>
  </si>
  <si>
    <t>978-5-16-016506-6</t>
  </si>
  <si>
    <t>09.02.01, 10.02.01, 10.02.03, 11.02.12, 51.02.03</t>
  </si>
  <si>
    <t>Московский педагогический государственный университет</t>
  </si>
  <si>
    <t>Август, 2024</t>
  </si>
  <si>
    <t>Голицына О.Л., Максимов Н.В., Попов И.И.</t>
  </si>
  <si>
    <t>Национальный исследовательский ядерный университет "МИФИ"</t>
  </si>
  <si>
    <t>0414</t>
  </si>
  <si>
    <t>Бондаренко В.А., Евтушенко С.И., Лепихова В.А. и др.</t>
  </si>
  <si>
    <t>Южно-Российский государственный политехнический университет (НПИ) им. М.И. Платова</t>
  </si>
  <si>
    <t>0123</t>
  </si>
  <si>
    <t>Сычев Ю.Н.</t>
  </si>
  <si>
    <t>ЕСТЕСТВЕННЫЕ НАУКИ. МАТЕМАТИКА</t>
  </si>
  <si>
    <t>Естественные науки в целом</t>
  </si>
  <si>
    <t>0223</t>
  </si>
  <si>
    <t>Московский автомобильно-дорожный государственный технический университет</t>
  </si>
  <si>
    <t>Экономика. Бухгалтерский учет. Финансы</t>
  </si>
  <si>
    <t>11.03.01</t>
  </si>
  <si>
    <t>Сибирский федеральный университет</t>
  </si>
  <si>
    <t>Сентябрь, 2024</t>
  </si>
  <si>
    <t>705917.04.01</t>
  </si>
  <si>
    <t>Бортовые источ. и накопители энергии...: Уч. / Е.М.Овсянников - 2 изд. - М.:ФОРУМ : ИНФРА-М, 2024-280с(П)</t>
  </si>
  <si>
    <t>БОРТОВЫЕ ИСТОЧНИКИ И НАКОПИТЕЛИ ЭНЕРГИИ АВТОТРАНСПОРТНЫХ СРЕДСТВ С ТЯГОВЫМИ ЭЛЕКТРОПРИВОДАМИ, ИЗД.2</t>
  </si>
  <si>
    <t>Овсянников Е.М.</t>
  </si>
  <si>
    <t>978-5-00091-676-6</t>
  </si>
  <si>
    <t>23.02.02, 23.02.03, 23.02.05</t>
  </si>
  <si>
    <t>Рекомендовано Межрегиональным учебно-методическим советом профессионального образования в качестве учебника для  использования в учебном процессе образовательных учреждений, реализующих программу СПО по специальности 23.00.00 "Техника и технологии наземного транспорта" (протокол № 7 от 08.06.2020)</t>
  </si>
  <si>
    <t>Российский университет транспорта (МИИТ)</t>
  </si>
  <si>
    <t>720385.04.01</t>
  </si>
  <si>
    <t>Введение в архитектуру програм. обеспечения: Уч.пос./ Л.Г.Гагарина -М.:ИД ФОРУМ, НИЦ ИНФРА-М,2023-320 с.(СПО)(П)</t>
  </si>
  <si>
    <t>ВВЕДЕНИЕ В АРХИТЕКТУРУ ПРОГРАММНОГО ОБЕСПЕЧЕНИЯ</t>
  </si>
  <si>
    <t>Гагарина Л.Г., Федоров А.Р., Федоров П.А.</t>
  </si>
  <si>
    <t>978-5-8199-0903-4</t>
  </si>
  <si>
    <t>09.02.07</t>
  </si>
  <si>
    <t>09.03.03</t>
  </si>
  <si>
    <t>732031.02.01</t>
  </si>
  <si>
    <t>Введение в программир. на яз. Visual Basic for Applications (VBA): Уч.пос. / С.Р.Гуриков-М.:НИЦ ИНФРА-М,2024.-317 с.(СПО)(п)</t>
  </si>
  <si>
    <t>ВВЕДЕНИЕ В ПРОГРАММИРОВАНИЕ НА ЯЗЫКЕ VISUAL BASIC FOR APPLICATIONS (VBA)</t>
  </si>
  <si>
    <t>978-5-16-015995-9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</si>
  <si>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(протокол № 8 от 22.06.2020)</t>
  </si>
  <si>
    <t>682842.02.01</t>
  </si>
  <si>
    <t>Введение в программирование на языке Visual C#: Уч.пос. / С.Р.Гуриков-М.:Форум, НИЦ ИНФРА-М,2019-447с(П)</t>
  </si>
  <si>
    <t>ВВЕДЕНИЕ В ПРОГРАММИРОВАНИЕ НА ЯЗЫКЕ VISUAL C#</t>
  </si>
  <si>
    <t>978-5-00091-540-0</t>
  </si>
  <si>
    <t>09.02.03, 09.02.07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</si>
  <si>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09.02.01 «Компьютерные системы и комплексы», 09.02.02 «Компьютерные сети», 09.02.03 «Программирование в компьютерных системах», 09.02.04 «Информационные системы (по отраслям)», 09.02.05 «Прикладная информатика (по отраслям)»</t>
  </si>
  <si>
    <t>09.03.04</t>
  </si>
  <si>
    <t>058900.15.01</t>
  </si>
  <si>
    <t>Введение в специальность программиста: Уч. / В.А.Гвоздева - 2изд.-М.:ИД Форум, НИЦ ИНФРА-М,2024.-208с(П)</t>
  </si>
  <si>
    <t>ВВЕДЕНИЕ В СПЕЦИАЛЬНОСТЬ ПРОГРАММИСТА, ИЗД.2</t>
  </si>
  <si>
    <t>Гвоздева В.А.</t>
  </si>
  <si>
    <t>978-5-8199-0929-4</t>
  </si>
  <si>
    <t>09.02.03, 21.02.12</t>
  </si>
  <si>
    <t>Допущено Министерством образования и науки Российской Федерации в качестве учебника для студентов образовательных учреждений среднего профессионального образования, обучающихся по специальности «Программное обеспечение вычислительной техники и автоматизированных систем»</t>
  </si>
  <si>
    <t>0207</t>
  </si>
  <si>
    <t>Левин Д.Ю.</t>
  </si>
  <si>
    <t>56.04.09</t>
  </si>
  <si>
    <t>11.04.01</t>
  </si>
  <si>
    <t>077280.21.01</t>
  </si>
  <si>
    <t>Выбор и наладка электрооборуд.: Справ. пос. / В.К.Варварин - 3 изд. - М.:Форум, НИЦ ИНФРА-М,2024 - 238 с.(П)</t>
  </si>
  <si>
    <t>ВЫБОР И НАЛАДКА ЭЛЕКТРООБОРУДОВАНИЯ, ИЗД.3</t>
  </si>
  <si>
    <t>Варварин В. К.</t>
  </si>
  <si>
    <t>978-5-00091-451-9</t>
  </si>
  <si>
    <t>Справочное пособие</t>
  </si>
  <si>
    <t>08.01.31, 08.02.09</t>
  </si>
  <si>
    <t>079300.14.01</t>
  </si>
  <si>
    <t>Вычислительная техника: Уч.пос. / Т.Л.Партыка, - 3 изд.-М.:Форум, НИЦ ИНФРА-М,2022.-445 с.(СПО)(П)</t>
  </si>
  <si>
    <t>ВЫЧИСЛИТЕЛЬНАЯ ТЕХНИКА, ИЗД.3</t>
  </si>
  <si>
    <t>Партыка Т.Л., Попов И.И.</t>
  </si>
  <si>
    <t>978-5-00091-510-3</t>
  </si>
  <si>
    <t>09.01.03, 09.01.04, 09.02.01, 09.02.02, 09.02.03, 09.02.04, 09.02.05, 09.02.06, 09.02.07, 11.02.15, 15.02.09</t>
  </si>
  <si>
    <t>Рекомендовано Мин. обр. и науки РФ в качестве учебника для студентов учреждений среднего пофессионального образования</t>
  </si>
  <si>
    <t>Российский государственный гуманитарный университет РГГУ</t>
  </si>
  <si>
    <t>0312</t>
  </si>
  <si>
    <t>Физико-математические науки</t>
  </si>
  <si>
    <t>ГИДРОМЕТЕОРОЛОГИЧЕСКОЕ ОБЕСПЕЧЕНИЕ СУДОВОЖДЕНИЯ</t>
  </si>
  <si>
    <t>Учебно-методическое пособие</t>
  </si>
  <si>
    <t>26.05.05</t>
  </si>
  <si>
    <t>756449.02.01</t>
  </si>
  <si>
    <t>Гидрометеорологическое обеспеч. судовождения: Уч.мет.пос. / ЧВВМУ им. П.С Нахимова.-М.:НИЦ ИНФРА-М,2023.-283 с.(П)</t>
  </si>
  <si>
    <t>ЧВВМУ имени П.С Нахимова , Сухина М.И., Белокур Г.В. и др.</t>
  </si>
  <si>
    <t>Среднее профессиональное образование (ЧВВМУ им. Нахимова)</t>
  </si>
  <si>
    <t>978-5-16-016892-0</t>
  </si>
  <si>
    <t>05.01.01, 26.02.03</t>
  </si>
  <si>
    <t>ДАННЫЕ: ХРАНЕНИЕ И ОБРАБОТКА</t>
  </si>
  <si>
    <t>719946.03.01</t>
  </si>
  <si>
    <t>Данные: хранение и обработка: Уч. / Э.Г.Дадян - М.:НИЦ ИНФРА-М,2024. - 205 с.-(СПО)(П)</t>
  </si>
  <si>
    <t>978-5-16-015663-7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</si>
  <si>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укрупненной группе специальностей 09.02.00 «Информатика и вычислительная техника» (протокол № 12 от 24.06.2019)</t>
  </si>
  <si>
    <t>ДАТЧИКИ АВТОМОБИЛЬНЫХ ЭЛЕКТРОННЫХ СИСТЕМ УПРАВЛЕНИЯ И ДИАГНОСТИЧЕСКОГО ОБОРУДОВАНИЯ</t>
  </si>
  <si>
    <t>Набоких В.А.</t>
  </si>
  <si>
    <t>684863.10.01</t>
  </si>
  <si>
    <t>Датчики автомоб. электронных сис. упр...: Уч.пос. / В.А.Набоких - М.:Форум, НИЦ ИНФРА-М,2024. - 239 с.(О)</t>
  </si>
  <si>
    <t>978-5-00091-596-7</t>
  </si>
  <si>
    <t>23.01.03, 23.01.17, 23.02.03, 23.02.05, 23.02.07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</si>
  <si>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23.02.03 «Техническое обслуживание и ремонт автомобильного транспорта», 23.02.05 «Эксплуатация транспортного электрооборудования и автоматики (по видам транспорта, за исключением водного)», 23.02.07 «Техническое обслуживание и ремонт двигателей, систем и агрегатов автомобилей»</t>
  </si>
  <si>
    <t>ДИАГНОСТИКА ТЕХНИЧЕСКОГО СОСТОЯНИЯ АВТОТРАНСПОРТНЫХ СРЕДСТВ</t>
  </si>
  <si>
    <t>Смирнов Ю.А.</t>
  </si>
  <si>
    <t>Донской государственный технический университет</t>
  </si>
  <si>
    <t>733217.05.01</t>
  </si>
  <si>
    <t>Диагностика техн. состояния автотранспортных средств: Уч.пос / Ю.А.Смирнов-М.:ИЦ РИОР, НИЦ ИНФРА-М,2024-180 с.(П)</t>
  </si>
  <si>
    <t>978-5-369-01839-2</t>
  </si>
  <si>
    <t>23.02.05</t>
  </si>
  <si>
    <t>Петербургский государственный университет путей сообщения Императора Александра I</t>
  </si>
  <si>
    <t>077650.23.01</t>
  </si>
  <si>
    <t>Дипломное проектир. авто.. предприятий: Уч.пос. / И.С.Туревский - М.:ИД Форум, НИЦ ИНФРА-М,2024.-240с(П)</t>
  </si>
  <si>
    <t>ДИПЛОМНОЕ ПРОЕКТИРОВАНИЕ АВТОТРАНСПОРТНЫХ ПРЕДПРИЯТИЙ</t>
  </si>
  <si>
    <t>978-5-8199-0765-8</t>
  </si>
  <si>
    <t>23.01.03, 23.01.17, 23.02.02, 23.02.03, 23.02.07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</si>
  <si>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специальности «Техническое обслуживание и ремонт автомобильного транспорта»</t>
  </si>
  <si>
    <t>0106</t>
  </si>
  <si>
    <t>085890.10.01</t>
  </si>
  <si>
    <t>Дипломное проектир. станций тех. обслуж.: Уч.пос./ И.С.Туревский-М.:ИД ФОРУМ, ИНФРА-М,2024-240с(п)</t>
  </si>
  <si>
    <t>ДИПЛОМНОЕ ПРОЕКТИРОВАНИЕ СТАНЦИЙ ТЕХНИЧЕСКОГО ОБСЛУЖИВАНИЯ АВТОМОБИЛЕЙ</t>
  </si>
  <si>
    <t>Туревский И.С., Колубаев Б.Д.</t>
  </si>
  <si>
    <t>978-5-8199-0750-4</t>
  </si>
  <si>
    <t>23.01.03, 23.01.17, 23.02.03, 23.02.07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</si>
  <si>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специальности 23.02.03 «Техническое обслуживание и ремонт автомобильного транспорта»</t>
  </si>
  <si>
    <t>38.05.02</t>
  </si>
  <si>
    <t>685726.04.01</t>
  </si>
  <si>
    <t>Женщины и армия: уч. модуль для девушек: Уч.пос. / Под ред. Алексеева С.В.-М.:НИЦ ИНФРА-М,2024.-208с(П)</t>
  </si>
  <si>
    <t>ЖЕНЩИНЫ И АРМИЯ: УЧЕБНЫЙ МОДУЛЬ ДЛЯ ДЕВУШЕК</t>
  </si>
  <si>
    <t>Алексеев С.В., Данченко С.П., Костецкая Г.А. и др.</t>
  </si>
  <si>
    <t>978-5-16-015506-7</t>
  </si>
  <si>
    <t>00.01.01, 00.02.01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</si>
  <si>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(протокол № 14 от 30.09.2019)</t>
  </si>
  <si>
    <t>Санкт-Петербургская академия постдипломного педагогического образования</t>
  </si>
  <si>
    <t>08.05.03</t>
  </si>
  <si>
    <t>Строительство</t>
  </si>
  <si>
    <t>13.03.02</t>
  </si>
  <si>
    <t>Управление (менеджмент)</t>
  </si>
  <si>
    <t>23.05.04</t>
  </si>
  <si>
    <t>0222</t>
  </si>
  <si>
    <t>23.03.01</t>
  </si>
  <si>
    <t>694877.06.01</t>
  </si>
  <si>
    <t>Информатика и информац.-коммуникац. технологии в...: Уч.пос. / В.Н.Шитов-М.:НИЦ ИНФРА-М,2025.-247 с.(П)</t>
  </si>
  <si>
    <t>ИНФОРМАТИКА И ИНФОРМАЦИОННО-КОММУНИКАЦИОННЫЕ ТЕХНОЛОГИИ В ПРОФЕССИОНАЛЬНОЙ ДЕЯТЕЛЬНОСТИ</t>
  </si>
  <si>
    <t>Шитов В.Н.</t>
  </si>
  <si>
    <t>978-5-16-014647-8</t>
  </si>
  <si>
    <t>00.02.03, 05.01.01, 08.01.30, 08.01.31, 08.01.32, 08.02.01, 08.02.03, 08.02.04, 08.02.08, 08.02.09, 08.02.12, 08.02.13, 08.02.14, 08.02.15, 11.02.03, 11.02.07, 11.02.12, 11.02.14, 11.02.16, 11.02.17, 12.02.01, 12.02.03, 12.02.04, 12.02.08, 13.02.01, 13.02.02, 13.02.04, 13.02.05, 13.02.07, 13.02.08, 13.02.09, 13.02.12, 13.02.13, 14.02.01, 14.02.02, 15.02.01, 15.02.06, 15.02.16, 15.02.17, 15.02.18, 15.02.19, 18.02.01, 18.02.04, 18.02.05, 18.02.07, 18.02.09, 18.02.10, 18.02.11, 18.02.12, 18.02.14, 18.02.15, 19.01.01, 19.02.10, 19.02.11, 19.02.12, 19.02.13, 19.02.14, 19.02.15, 20.02.01, 20.02.02, 20.02.03, 21.01.01, 21.01.02, 21.02.01, 21.02.02, 21.02.09, 21.02.10, 21.02.11, 21.02.12, 21.02.16, 21.02.19, 21.02.20, 22.02.08, 23.02.02, 23.02.04, 23.02.06, 23.02.07, 23.02.08, 24.02.01, 24.02.02, 24.02.04, 25.02.05, 25.02.08, 25.02.09, 26.01.05, 26.02.01, 26.02.04, 29.01.32, 29.01.36, 29.02.02, 29.02.05, 29.02.08, 29.02.10, 29.02.11, 31.02.01, 31.02.02, 31.02.03, 31.02.04, 32.02.01, 34.02.01, 35.01.01, 35.01.16, 35.01.23, 35.01.24, 35.01.30, 35.01.32, 35.01.33, 35.02.01, 35.02.02, 35.02.05, 35.02.07, 35.02.09, 35.02.10, 35.02.11, 35.02.12, 35.02.14, 35.02.15, 35.02.16, 35.02.17, 35.02.18, 36.01.05, 36.02.01, 36.02.03, 38.02.01, 38.02.02, 38.02.03, 38.02.06, 38.02.07, 38.02.08, 39.02.01, 39.02.02, 39.02.03, 40.02.04, 42.02.01, 43.01.09, 43.01.11, 43.02.15, 54.02.02, 49.02.03, 35.02.19, 36.02.05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</si>
  <si>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основную профессиональную программу среднего профессионального образования (протокол № 5 от 19.05.2021)</t>
  </si>
  <si>
    <t>Саратовский государственный медицинский университет им. В.И. Разумовского Минздрава России</t>
  </si>
  <si>
    <t>085430.22.01</t>
  </si>
  <si>
    <t>Информационная безоп. комп. сис. и сетей: Уч.пос. / В.Ф.Шаньгин - М.:ИД ФОРУМ, НИЦ ИНФРА-М,2024-416с(п)</t>
  </si>
  <si>
    <t>ИНФОРМАЦИОННАЯ БЕЗОПАСНОСТЬ КОМПЬЮТЕРНЫХ СИСТЕМ И СЕТЕЙ</t>
  </si>
  <si>
    <t>Шаньгин В. Ф.</t>
  </si>
  <si>
    <t>978-5-8199-0754-2</t>
  </si>
  <si>
    <t>09.01.03, 09.01.04, 09.02.01, 09.02.02, 09.02.03, 09.02.04, 09.02.05, 09.02.06, 09.02.07</t>
  </si>
  <si>
    <t>Рекомендовано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группе специальностей 09.00.00 «Информатика и вычислительная техника»</t>
  </si>
  <si>
    <t>Московский государственный технический университет им. Н.Э. Баумана</t>
  </si>
  <si>
    <t>684810.09.01</t>
  </si>
  <si>
    <t>Информационные сис. и технологии: Уч.пос. / О.Л.Голицына.-М.:Форум, НИЦ ИНФРА-М,2024.-400. с(СПО)(П)</t>
  </si>
  <si>
    <t>ИНФОРМАЦИОННЫЕ СИСТЕМЫ И ТЕХНОЛОГИИ</t>
  </si>
  <si>
    <t>978-5-00091-592-9</t>
  </si>
  <si>
    <t>00.02.03, 05.01.01, 08.01.32, 08.02.01, 08.02.02, 08.02.03, 08.02.04, 08.02.08, 08.02.09, 08.02.12, 08.02.14, 09.02.01, 09.02.02, 09.02.03, 09.02.04, 09.02.05, 09.02.07, 11.02.03, 11.02.07, 11.02.12, 11.02.14, 11.02.16, 11.02.17, 12.02.01, 12.02.03, 12.02.04, 12.02.08, 13.02.01, 13.02.02, 13.02.04, 13.02.05, 13.02.07, 13.02.08, 13.02.09, 13.02.12, 13.02.13, 14.02.01, 14.02.02, 15.02.01, 15.02.06, 15.02.16, 15.02.17, 15.02.18, 15.02.19, 18.02.01, 18.02.04, 18.02.05, 18.02.07, 18.02.09, 18.02.10, 18.02.11, 18.02.12, 18.02.14, 19.01.01, 19.02.10, 19.02.11, 19.02.12, 19.02.13, 20.02.01, 20.02.02, 20.02.03, 21.01.01, 21.01.02, 21.02.01, 21.02.09, 21.02.10, 21.02.11, 21.02.12, 21.02.16, 21.02.19, 21.02.20, 22.02.08, 23.02.02, 23.02.04, 23.02.06, 23.02.07, 23.02.08, 24.02.01, 24.02.04, 25.02.05, 25.02.08, 25.02.09, 26.01.05, 26.02.01, 26.02.04, 27.02.06, 27.02.07, 29.01.32, 29.01.36, 29.02.02, 29.02.05, 29.02.08, 29.02.10, 29.02.11, 31.02.01, 31.02.02, 31.02.03, 31.02.04, 32.02.01, 34.02.01, 35.01.01, 35.01.23, 35.01.24, 35.01.32, 35.02.02, 35.02.05, 35.02.07, 35.02.09, 35.02.10, 35.02.11, 35.02.12, 35.02.14, 35.02.15, 35.02.16, 35.02.18, 36.01.05, 36.02.01, 36.02.03, 38.02.01, 38.02.02, 38.02.03, 38.02.06, 38.02.07, 38.02.08, 39.02.01, 39.02.02, 39.02.03, 40.02.04, 42.02.01, 43.01.09, 43.01.11, 43.02.15, 54.02.02, 49.02.03, 35.02.19, 36.02.05</t>
  </si>
  <si>
    <t>ПО2</t>
  </si>
  <si>
    <t>701990.05.01</t>
  </si>
  <si>
    <t>Информационные системы и программирование...: Уч. / М.С.Логачев - М.:НИЦ ИНФРА-М,2024 - 439 с.(П)</t>
  </si>
  <si>
    <t>ИНФОРМАЦИОННЫЕ СИСТЕМЫ И ПРОГРАММИРОВАНИЕ. АДМИНИСТРАТОР БАЗ ДАННЫХ. ВЫПУСКНАЯ КВАЛИФИКАЦИОННАЯ РАБОТА</t>
  </si>
  <si>
    <t>Логачев М.С.</t>
  </si>
  <si>
    <t>978-5-16-014985-1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</si>
  <si>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специальности 09.02.07 «Информационные системы и программирование» (протокол № 16 от 28.10.2019)</t>
  </si>
  <si>
    <t>713030.03.01</t>
  </si>
  <si>
    <t>Информационные системы и программирование...: Уч. / М.С.Логачев - М.:НИЦ ИНФРА-М,2024. - 551 с(П)</t>
  </si>
  <si>
    <t>ИНФОРМАЦИОННЫЕ СИСТЕМЫ И ПРОГРАММИРОВАНИЕ. ТЕХНИЧЕСКИЙ ПИСАТЕЛЬ. ВЫПУСКНАЯ КВАЛИФИКАЦИОННАЯ РАБОТА</t>
  </si>
  <si>
    <t>Логачев М.С., Семенова О.В.</t>
  </si>
  <si>
    <t>978-5-16-015544-9</t>
  </si>
  <si>
    <t>09.02.03, 09.02.04, 09.02.05, 09.02.07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</si>
  <si>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специальности 09.02.07 «Информационные системы и программирование» (протокол № 17 от 11.11.2019)</t>
  </si>
  <si>
    <t>0213</t>
  </si>
  <si>
    <t>38.03.01</t>
  </si>
  <si>
    <t>704239.03.01</t>
  </si>
  <si>
    <t>Информационные технологии в проф. деят.: Уч.пос. / С.В.Синаторов, - М.:НИЦ ИНФРА-М,2025. - 277 с.(СПО)(П)</t>
  </si>
  <si>
    <t>ИНФОРМАЦИОННЫЕ ТЕХНОЛОГИИ В ПРОФЕССИОНАЛЬНОЙ ДЕЯТЕЛЬНОСТИ</t>
  </si>
  <si>
    <t>Синаторов С.В., Пикулик О.В., АВАНГАРД-БУКС О.</t>
  </si>
  <si>
    <t>978-5-16-016278-2</t>
  </si>
  <si>
    <t>00.02.03, 05.01.01, 08.01.30, 08.01.31, 08.01.32, 08.02.01, 08.02.02, 08.02.03, 08.02.04, 08.02.08, 08.02.09, 08.02.12, 08.02.13, 08.02.14, 08.02.15, 11.02.03, 11.02.07, 11.02.12, 11.02.14, 11.02.16, 11.02.17, 12.02.01, 12.02.03, 12.02.04, 12.02.08, 13.02.01, 13.02.02, 13.02.04, 13.02.05, 13.02.07, 13.02.08, 13.02.09, 13.02.12, 13.02.13, 14.02.01, 14.02.02, 15.02.01, 15.02.06, 15.02.16, 15.02.17, 15.02.18, 15.02.19, 18.02.01, 18.02.04, 18.02.05, 18.02.07, 18.02.09, 18.02.10, 18.02.11, 18.02.12, 18.02.14, 18.02.15, 19.01.01, 19.02.10, 19.02.11, 19.02.12, 19.02.13, 19.02.14, 19.02.15, 20.02.01, 20.02.02, 20.02.03, 21.01.01, 21.01.02, 21.02.01, 21.02.02, 21.02.09, 21.02.10, 21.02.11, 21.02.12, 21.02.16, 21.02.19, 21.02.20, 22.02.08, 23.02.02, 23.02.04, 23.02.06, 23.02.07, 23.02.08, 24.02.01, 24.02.02, 24.02.04, 25.02.05, 25.02.08, 25.02.09, 26.01.05, 26.02.01, 26.02.04, 29.01.32, 29.01.36, 29.02.02, 29.02.05, 29.02.08, 29.02.10, 29.02.11, 31.02.01, 31.02.02, 31.02.03, 31.02.04, 32.02.01, 34.02.01, 35.01.01, 35.01.16, 35.01.23, 35.01.24, 35.01.30, 35.01.32, 35.01.33, 35.02.01, 35.02.02, 35.02.05, 35.02.07, 35.02.09, 35.02.10, 35.02.11, 35.02.12, 35.02.14, 35.02.15, 35.02.16, 35.02.17, 35.02.18, 36.01.05, 36.02.01, 36.02.03, 38.02.01, 38.02.02, 38.02.03, 38.02.06, 38.02.07, 38.02.08, 39.02.01, 39.02.02, 39.02.03, 40.02.04, 42.02.01, 43.01.09, 43.01.11, 43.02.15, 44.02.01, 44.02.02, 44.02.03, 44.02.04, 44.02.05, 44.02.06, 54.02.02, 49.02.03, 35.02.19, 36.02.05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</si>
  <si>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педагогическим специальностям  (протокол № 6 от 16.06.2021)</t>
  </si>
  <si>
    <t>Саратовский областной институт развития образования</t>
  </si>
  <si>
    <t>719228.03.01</t>
  </si>
  <si>
    <t>Информационные технологии и сис.: Уч.пос. / Е.Л.Федотова-М.:ИД ФОРУМ, НИЦ ИНФРА-М,2023.-352 с.(СПО)(П)</t>
  </si>
  <si>
    <t>ИНФОРМАЦИОННЫЕ ТЕХНОЛОГИИ И СИСТЕМЫ</t>
  </si>
  <si>
    <t>Федотова Е. Л.</t>
  </si>
  <si>
    <t>978-5-8199-0899-0</t>
  </si>
  <si>
    <t>00.02.03, 05.01.01, 08.01.32, 08.02.01, 08.02.02, 08.02.03, 08.02.04, 08.02.08, 08.02.09, 08.02.14, 09.02.03, 11.02.03, 11.02.07, 11.02.12, 11.02.14, 11.02.16, 11.02.17, 12.02.01, 12.02.03, 12.02.04, 12.02.08, 13.02.01, 13.02.02, 13.02.04, 13.02.05, 13.02.07, 13.02.08, 13.02.09, 13.02.12, 13.02.13, 14.02.01, 14.02.02, 15.02.01, 15.02.06, 15.02.16, 15.02.17, 15.02.18, 15.02.19, 18.02.01, 18.02.04, 18.02.05, 18.02.07, 18.02.09, 18.02.10, 18.02.11, 18.02.12, 18.02.14, 19.01.01, 19.02.10, 19.02.11, 19.02.12, 19.02.13, 20.02.01, 20.02.02, 20.02.03, 21.01.01, 21.01.02, 21.02.01, 21.02.09, 21.02.10, 21.02.11, 21.02.12, 21.02.16, 21.02.19, 21.02.20, 22.02.08, 23.02.02, 23.02.04, 23.02.06, 23.02.07, 23.02.08, 24.02.01, 24.02.04, 25.02.05, 25.02.08, 25.02.09, 26.01.05, 26.02.01, 26.02.04, 29.01.32, 29.01.36, 29.02.02, 29.02.05, 29.02.08, 29.02.10, 29.02.11, 31.02.01, 31.02.02, 31.02.03, 31.02.04, 32.02.01, 34.02.01, 35.01.01, 35.01.23, 35.01.24, 35.01.32, 35.02.02, 35.02.05, 35.02.07, 35.02.09, 35.02.10, 35.02.11, 35.02.12, 35.02.14, 35.02.15, 35.02.16, 35.02.18, 36.01.05, 36.02.01, 36.02.03, 38.02.01, 38.02.02, 38.02.03, 38.02.06, 38.02.07, 38.02.08, 39.02.01, 39.02.02, 39.02.03, 40.02.04, 42.02.01, 43.01.09, 43.01.11, 43.02.15, 54.02.02, 49.02.03, 35.02.19, 36.02.05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</si>
  <si>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укрупненным группам специальностей 09.02.00 «Информатика и вычислительная техника», 38.02.00 «Экономика и управление» (протокол № 11 от 10.06.2019)</t>
  </si>
  <si>
    <t>Черников Б.В.</t>
  </si>
  <si>
    <t>719227.01.01</t>
  </si>
  <si>
    <t>Информационные технологии: разраб. информ. моделей и систем: Уч.пос./ А.В.Затонский-М.:ИЦ РИОР, НИЦ ИНФРА-М,2020-344с.(П)</t>
  </si>
  <si>
    <t>ИНФОРМАЦИОННЫЕ ТЕХНОЛОГИИ: РАЗРАБОТКА ИНФОРМАЦИОННЫХ МОДЕЛЕЙ И СИСТЕМ</t>
  </si>
  <si>
    <t>Затонский А. В.</t>
  </si>
  <si>
    <t>978-5-369-01823-1</t>
  </si>
  <si>
    <t>08.02.02, 09.01.04, 09.01.05, 09.02.01, 09.02.03, 09.02.06, 09.02.07, 15.02.03, 15.02.04, 33.02.01, 50.02.01, 51.02.03, 54.02.07, 09.02.10</t>
  </si>
  <si>
    <t>Пермский национальный исследовательский политехнический университет, Березниковский ф-л</t>
  </si>
  <si>
    <t>170300.10.01</t>
  </si>
  <si>
    <t>Источники электропитания: Уч.пос. / А.В.Васильков-М.:Форум,2024.-400 с.(СПО)(п)</t>
  </si>
  <si>
    <t>ИСТОЧНИКИ ЭЛЕКТРОПИТАНИЯ</t>
  </si>
  <si>
    <t>Васильков А. В., Васильков И. А.</t>
  </si>
  <si>
    <t>978-5-91134-436-8</t>
  </si>
  <si>
    <t>11.02.15, 13.02.07, 13.02.12, 13.02.13, 15.02.09, 15.02.10</t>
  </si>
  <si>
    <t>Рекомендовано Учебно-методическим советом УМЦ по профессиональному образованию Департамента образования города Москвы в качестве учебного пособия для студентов образ. учрежд. среднего профессионального образования</t>
  </si>
  <si>
    <t>Московский городской университет управления Правительства Москвы</t>
  </si>
  <si>
    <t>23.05.03</t>
  </si>
  <si>
    <t>ООО "ИННОВАЦИЯ" структурное подразделение "Центр Компьютерного Обучения и Дополнительного Образовани</t>
  </si>
  <si>
    <t>Российский государственный университет им. А.Н. Косыгина</t>
  </si>
  <si>
    <t>064700.18.01</t>
  </si>
  <si>
    <t>Компьютерные сети: Уч.пос. / А.В.Кузин - 4 изд. - М.:Форум,НИЦ ИНФРА-М,2025 - 190 с.-(СПО)(п)</t>
  </si>
  <si>
    <t>КОМПЬЮТЕРНЫЕ СЕТИ, ИЗД.4</t>
  </si>
  <si>
    <t>Кузин А.В., Кузин Д.А.</t>
  </si>
  <si>
    <t>978-5-00091-453-3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</si>
  <si>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направлениям подготовки 09.02.02 «Компьютерные сети», 09.02.01 «Компьютерные системы и комплексы» и 09.02.05 «Прикладная информатика (по отраслям)»</t>
  </si>
  <si>
    <t>Даичи ООО</t>
  </si>
  <si>
    <t>0416</t>
  </si>
  <si>
    <t>040100.27.01</t>
  </si>
  <si>
    <t>Компьютерные сети: Уч.пос. / Н.В.Максимов - 6 изд. - М.:Форум,НИЦ ИНФРА-М,2024 - 464 с.(СПО)(П)</t>
  </si>
  <si>
    <t>КОМПЬЮТЕРНЫЕ СЕТИ, ИЗД.6</t>
  </si>
  <si>
    <t>Максимов Н. В., Попов И. И.</t>
  </si>
  <si>
    <t>978-5-00091-454-0</t>
  </si>
  <si>
    <t>09.01.03, 09.01.04, 09.02.01, 09.02.02, 09.02.03, 09.02.04, 09.02.05, 09.02.06, 09.02.07, 10.02.01, 10.02.02, 10.02.03</t>
  </si>
  <si>
    <t>Допущено Министерством образования Российской Федерации в качестве учебного пособия для студентов учреждений среднего профессионального образования, обучающихся по специальностям информатики и вычислительной техники</t>
  </si>
  <si>
    <t>0613</t>
  </si>
  <si>
    <t>178750.08.01</t>
  </si>
  <si>
    <t>Компьютерный видеомонтаж: Уч.пос. / Л.И.Алешин - М.:Форум,2024- 176 с.(О)</t>
  </si>
  <si>
    <t>КОМПЬЮТЕРНЫЙ ВИДЕОМОНТАЖ</t>
  </si>
  <si>
    <t>Алешин Л. И.</t>
  </si>
  <si>
    <t>978-5-91134-634-8</t>
  </si>
  <si>
    <t>09.02.05</t>
  </si>
  <si>
    <t>Московский государственный институт культуры</t>
  </si>
  <si>
    <t>786287.01.01</t>
  </si>
  <si>
    <t>Линейное программирование: Уч.пос. / А.С.Шевченко-М.:НИЦ ИНФРА-М,2024.-253 с.(СПО)(п)</t>
  </si>
  <si>
    <t>ЛИНЕЙНОЕ ПРОГРАММИРОВАНИЕ</t>
  </si>
  <si>
    <t>Шевченко А.С.</t>
  </si>
  <si>
    <t>978-5-16-017949-0</t>
  </si>
  <si>
    <t>00.02.06, 09.02.01, 09.02.02, 09.02.03, 09.02.04, 09.02.05, 09.02.06, 09.02.07</t>
  </si>
  <si>
    <t>Югорский государственный университет</t>
  </si>
  <si>
    <t>Декабрь, 2023</t>
  </si>
  <si>
    <t>МАНЕВРИРОВАНИЕ И УПРАВЛЕНИЕ СУДНОМ, Т.2</t>
  </si>
  <si>
    <t>Носенко В.И., Сухина М.И., Наумов М.В. и др.</t>
  </si>
  <si>
    <t>757824.02.01</t>
  </si>
  <si>
    <t>Маневрирование и управление судном: Уч.мет.пос.: В 2 ч.Ч.1 / В.И.Носенко - М.:НИЦ ИНФРА-М,2024 - 240 с.(П)</t>
  </si>
  <si>
    <t>МАНЕВРИРОВАНИЕ И УПРАВЛЕНИЕ СУДНОМ, Т.1</t>
  </si>
  <si>
    <t>978-5-16-016918-7</t>
  </si>
  <si>
    <t>26.02.01, 26.02.03, 26.02.04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</si>
  <si>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26.02.03 «Судовождение» (протокол № 11 от 09.11.2020)</t>
  </si>
  <si>
    <t>757827.02.01</t>
  </si>
  <si>
    <t>Маневрирование и управление судном: Ч 2: Уч.мет.пос. / В.И.Носенко - М.:НИЦ ИНФРА-М,2024 - 304 с.-(СПО)(П)</t>
  </si>
  <si>
    <t>978-5-16-016920-0</t>
  </si>
  <si>
    <t>26.02.01, 26.02.03</t>
  </si>
  <si>
    <t>075550.14.01</t>
  </si>
  <si>
    <t>Математические методы в программир.: Уч. / В.П.Агальцов-2 изд.-М.:ИД Форум, НИЦ ИНФРА-М,2023-240с.(СПО)(П)</t>
  </si>
  <si>
    <t>МАТЕМАТИЧЕСКИЕ МЕТОДЫ В ПРОГРАММИРОВАНИИ, ИЗД.2</t>
  </si>
  <si>
    <t>Агальцов В.П.</t>
  </si>
  <si>
    <t>978-5-8199-0410-7</t>
  </si>
  <si>
    <t>08.02.15, 10.02.04, 10.02.05, 11.02.03, 11.02.06, 13.02.07, 13.02.12, 15.02.10, 18.02.04, 18.02.10, 18.02.14, 18.02.15, 20.02.01, 21.02.02, 21.02.09, 21.02.10, 21.02.19, 21.02.20, 24.02.01, 24.02.02, 35.02.09, 35.02.16, 35.02.17, 35.02.19</t>
  </si>
  <si>
    <t>Рекомендовано Министерством образования Российской Федерации в качестве учебника для студентов учреждений среднего профессионального образования, обучающихся по группе специальностей «Информатика и вычислительная техника»</t>
  </si>
  <si>
    <t>0210</t>
  </si>
  <si>
    <t>МИРЭА - Российский технологический университет</t>
  </si>
  <si>
    <t>0219</t>
  </si>
  <si>
    <t>01.03.04</t>
  </si>
  <si>
    <t>Московский авиационный институт (национальный исследовательский университет)</t>
  </si>
  <si>
    <t>0113</t>
  </si>
  <si>
    <t>719226.02.01</t>
  </si>
  <si>
    <t>Методология создания информ. сис.: Уч.пос. / А.М.Карминский - 2 изд.-М.:ИД Форум, НИЦ ИНФРА-М,2023-320 с(СПО)(П)</t>
  </si>
  <si>
    <t>МЕТОДОЛОГИЯ СОЗДАНИЯ ИНФОРМАЦИОННЫХ СИСТЕМ, ИЗД.2</t>
  </si>
  <si>
    <t>Карминский А. М., Черников Б. В.</t>
  </si>
  <si>
    <t>978-5-8199-0898-3</t>
  </si>
  <si>
    <t>09.02.03, 38.02.01, 38.02.02, 38.02.03, 38.02.06, 38.02.07, 38.02.08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</si>
  <si>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укрупненным группам специальностей 09.02.00 «Информатика и вычислительная техника», 38.02.00 «Экономика и управление» (протокол № 8 от 22.06.2020)</t>
  </si>
  <si>
    <t>0220</t>
  </si>
  <si>
    <t>38.04.08</t>
  </si>
  <si>
    <t>719225.05.01</t>
  </si>
  <si>
    <t>Методы и средства проектир. информац. сис.: Уч.пос. / Н.Н.Заботина-М.:НИЦ ИНФРА-М,2023.-331 с.(П)</t>
  </si>
  <si>
    <t>МЕТОДЫ И СРЕДСТВА ПРОЕКТИРОВАНИЯ ИНФОРМАЦИОННЫХ СИСТЕМ</t>
  </si>
  <si>
    <t>Заботина Н.Н.</t>
  </si>
  <si>
    <t>978-5-16-015597-5</t>
  </si>
  <si>
    <t>09.02.03, 09.02.04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</si>
  <si>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09.02.04 «Информационные системы (по отраслям)» (протокол № 13 от 16.09.2019)</t>
  </si>
  <si>
    <t>Ярославский государственный медицинский университет</t>
  </si>
  <si>
    <t>682980.06.01</t>
  </si>
  <si>
    <t>Методы тех. диагностики автомобилей: Уч.пос. / В.Д.Мигаль - М.:ИД ФОРУМ, НИЦ ИНФРА-М,2024-417с.(СПО)</t>
  </si>
  <si>
    <t>МЕТОДЫ ТЕХНИЧЕСКОЙ ДИАГНОСТИКИ АВТОМОБИЛЕЙ</t>
  </si>
  <si>
    <t>Мигаль В.Д., Мигаль В.П.</t>
  </si>
  <si>
    <t>978-5-8199-0797-9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</si>
  <si>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23.02.03 «Техническое обслуживание и ремонт автомобильного транспорта», 23.02.02 «Автомобиле- и тракторостроение»</t>
  </si>
  <si>
    <t>Уральский государственный университет путей сообщения</t>
  </si>
  <si>
    <t>МИКРОПРОЦЕССОРНЫЕ СИСТЕМЫ</t>
  </si>
  <si>
    <t>Гуров В.В.</t>
  </si>
  <si>
    <t>711172.08.01</t>
  </si>
  <si>
    <t>Микропроцессорные системы: Уч. / В.В.Гуров - М.:НИЦ ИНФРА-М,2024 - 336 с.(СПО)(П)</t>
  </si>
  <si>
    <t>978-5-16-015323-0</t>
  </si>
  <si>
    <t>08.02.09, 09.02.01, 09.02.05, 09.02.07, 10.02.02, 10.02.03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</si>
  <si>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укрупненной группе специальностей 09.02.00 «Информатика и вычислительная техника» (протокол № 6 от 25.03.2019)</t>
  </si>
  <si>
    <t>МИКРОСХЕМОТЕХНИКА</t>
  </si>
  <si>
    <t>Черепанов А.К.</t>
  </si>
  <si>
    <t>719248.06.01</t>
  </si>
  <si>
    <t>Микросхемотехника: Уч. / А.К.Черепанов - М.:НИЦ ИНФРА-М,2023 - 292 с.-(СПО)(П)</t>
  </si>
  <si>
    <t>978-5-16-015613-2</t>
  </si>
  <si>
    <t>13.02.13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</si>
  <si>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укрупненной группе специальностей 11.02.00 «Электроника, радиотехника и системы связи» (протокол № 12 от 24.06.2019)</t>
  </si>
  <si>
    <t>Башкатов А.М.</t>
  </si>
  <si>
    <t>Приднестровский Государственный университет им. Т. Г. Шевченко</t>
  </si>
  <si>
    <t>735064.01.01</t>
  </si>
  <si>
    <t>Моделирование в OpenSCAD на примерах: Уч.пос. / А.М.Башкатов-М.:НИЦ ИНФРА-М,2020.-333 с.(СПО)(П)</t>
  </si>
  <si>
    <t>МОДЕЛИРОВАНИЕ В OPENSCAD НА ПРИМЕРАХ</t>
  </si>
  <si>
    <t>978-5-16-016162-4</t>
  </si>
  <si>
    <t>09.02.03, 09.02.04, 09.02.05, 09.02.07, 15.02.07, 15.02.09, 15.02.16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</si>
  <si>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укрупненным группам специальностей 09.02.00 «Информатика и вычислительная техника», 15.02.00 «Машиностроение» (протокол № 6 от 06.04.2020)</t>
  </si>
  <si>
    <t>719243.08.01</t>
  </si>
  <si>
    <t>Монтаж, наладка и эксплуатация электрооборуд.: Уч.пос. / Н.В.Грунтович-М.:НИЦ ИНФРА-М,2024-271 с.(СПО)(П)</t>
  </si>
  <si>
    <t>МОНТАЖ, НАЛАДКА И ЭКСПЛУАТАЦИЯ ЭЛЕКТРООБОРУДОВАНИЯ</t>
  </si>
  <si>
    <t>Грунтович Н.В.</t>
  </si>
  <si>
    <t>978-5-16-015611-8</t>
  </si>
  <si>
    <t>08.02.09, 11.01.11, 11.02.16, 13.02.07, 13.02.12, 13.02.13, 21.02.12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</si>
  <si>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13.02.00 «Электро- и теплоэнергетика» (протокол № 12 от 24.06.2019)</t>
  </si>
  <si>
    <t>Гомельский государственный технический университет имени П.О. Сухого</t>
  </si>
  <si>
    <t>766526.03.01</t>
  </si>
  <si>
    <t>Монтаж, эксплуатация и ремонт электрооборуд..: Уч.пос. / Ю.Д.Сибикин-2 изд.-М.:НИЦ ИНФРА-М,2023-464с.(П)</t>
  </si>
  <si>
    <t>МОНТАЖ, ЭКСПЛУАТАЦИЯ И РЕМОНТ ЭЛЕКТРООБОРУДОВАНИЯ ПРОМЫШЛЕННЫХ ПРЕДПРИЯТИЙ И УСТАНОВОК, ИЗД.2</t>
  </si>
  <si>
    <t>Сибикин Ю.Д., Сибикин М.Ю.</t>
  </si>
  <si>
    <t>978-5-16-017754-0</t>
  </si>
  <si>
    <t>08.02.09</t>
  </si>
  <si>
    <t>Рекомендовано экспертным советом по профессиональному образованию Министерства образования и науки Российской Федерации в качестве учебного пособия для учащихся  среднего профессионального образования</t>
  </si>
  <si>
    <t>56.04.01</t>
  </si>
  <si>
    <t>757826.04.01</t>
  </si>
  <si>
    <t>Навигация и лоция: Сб. заданий на практ. раб.: Прак. / Г.В.Белокур - М.:НИЦ ИНФРА-М,2024 - 167 с.(П)</t>
  </si>
  <si>
    <t>НАВИГАЦИЯ И ЛОЦИЯ: СБОРНИК ЗАДАНИЙ НА ПРАКТИЧЕСКИЕ РАБОТЫ</t>
  </si>
  <si>
    <t>Белокур Г.В., Сухина М.И., Скворцов С.Н. и др.</t>
  </si>
  <si>
    <t>978-5-16-016919-4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</si>
  <si>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специальности «Судовождение» (протокол № 11 от 09.11.2020)</t>
  </si>
  <si>
    <t>0111</t>
  </si>
  <si>
    <t>647981.08.01</t>
  </si>
  <si>
    <t>Неразрушающий контроль авиац. техники: Уч.пос. / Е.В.Мартыненко - 2 изд.-М.:НИЦ ИНФРА-М,2024.-148 с.(СПО)</t>
  </si>
  <si>
    <t>НЕРАЗРУШАЮЩИЙ КОНТРОЛЬ АВИАЦИОННОЙ ТЕХНИКИ, ИЗД.2</t>
  </si>
  <si>
    <t>Мартыненко Е.В.</t>
  </si>
  <si>
    <t>978-5-16-012759-0</t>
  </si>
  <si>
    <t>25.02.01, 25.02.02, 25.02.03, 25.02.04, 25.02.05, 25.02.06, 25.02.07, 25.02.08</t>
  </si>
  <si>
    <t>Рекомендовано в качестве учебного пособия для учебных заведений, реализующих программу среднего профессионального образования по специальности 25.02.01 «Техническая эксплуатация летательных аппаратов и двигателей»</t>
  </si>
  <si>
    <t>Московский государственный технический университет гражданской авиации, Иркутский ф-л</t>
  </si>
  <si>
    <t>0217</t>
  </si>
  <si>
    <t>221300.13.01</t>
  </si>
  <si>
    <t>Обеспечение безоп. при чрезв. ситуациях: Уч./В.А.Бондаренко-2изд.-М.:ИЦ РИОР,НИЦ ИНФРА-М,2023-224с(П)</t>
  </si>
  <si>
    <t>ОБЕСПЕЧЕНИЕ БЕЗОПАСНОСТИ ПРИ ЧРЕЗВЫЧАЙНЫХ СИТУАЦИЯХ, ИЗД.2</t>
  </si>
  <si>
    <t>978-5-369-01784-5</t>
  </si>
  <si>
    <t>00.01.01, 00.02.01, 00.03.01, 01.03.01, 01.03.02, 01.03.03, 01.03.04, 01.05.01, 02.03.01, 02.03.02, 02.03.03, 03.03.02, 03.03.03, 04.03.01, 04.03.02, 05.01.01, 05.02.02, 05.02.03, 05.03.01, 05.03.03, 05.03.04, 05.03.06, 06.03.01, 06.03.02, 07.02.01, 07.03.03, 07.03.04, 08.01.04, 08.01.22, 08.01.23, 08.01.24, 08.01.27, 08.01.28, 08.01.29, 08.01.30, 08.01.31, 08.01.32, 08.02.01, 08.02.02, 08.02.03, 08.02.04, 08.02.08, 08.02.09, 08.02.12, 08.02.13, 08.02.14, 08.02.15, 08.03.01, 09.01.03, 09.01.04, 09.01.05, 09.02.01, 09.02.03, 09.02.06, 09.02.07, 09.02.08, 09.02.09, 09.03.01, 09.03.03, 09.03.04, 10.02.04, 10.02.05, 11.01.01, 11.01.02, 11.01.05, 11.01.08, 11.01.11, 11.02.03, 11.02.06, 11.02.07, 11.02.12, 11.02.13, 11.02.15, 11.02.16, 11.02.17, 11.02.18, 11.02.19, 11.03.01, 11.03.02, 11.03.03, 11.03.04, 12.01.07, 12.01.09, 12.02.01, 12.02.03, 12.02.04, 12.02.07, 12.02.08, 12.02.09, 12.02.10, 12.03.01, 12.03.02, 12.03.03, 12.03.04, 12.03.05, 13.01.03, 13.01.04, 13.01.05, 13.01.06, 13.01.07, 13.01.10, 13.01.13, 13.01.14, 13.01.15, 13.02.01, 13.02.02, 13.02.04, 13.02.05, 13.02.07, 13.02.08, 13.02.09, 13.02.12, 13.02.13, 13.03.02, 13.03.03, 14.02.01, 14.02.02, 14.03.01, 15.01.04, 15.01.05, 15.01.06, 15.01.08, 15.01.13, 15.01.17, 15.01.18, 15.01.22, 15.01.29, 15.01.35, 15.01.36, 15.01.37, 15.01.38, 15.02.01, 15.02.03, 15.02.04, 15.02.06, 15.02.07, 15.02.09, 15.02.10, 15.02.16, 15.02.17, 15.02.18, 15.02.19, 15.03.01, 15.03.03, 15.03.05, 16.03.01, 16.03.02, 16.03.03, 17.03.01, 18.01.01, 18.01.03, 18.01.06, 18.01.08, 18.01.26, 18.01.27, 18.01.28, 18.01.34, 18.01.35, 18.02.04, 18.02.05, 18.02.07, 18.02.09, 18.02.10, 18.02.11, 18.02.12, 18.02.13, 18.02.14, 18.02.15, 18.03.01, 18.03.02, 19.01.01, 19.01.09, 19.01.18, 19.01.19, 19.01.20, 19.02.10, 19.02.11, 19.02.12, 19.02.13, 19.02.14, 19.02.15, 19.03.01, 19.03.02, 19.03.04, 20.01.01, 20.02.01, 20.02.02, 20.02.03, 20.02.04, 20.02.06, 20.03.01, 20.03.02, 21.01.01, 21.01.02, 21.01.03, 21.01.04, 21.01.08, 21.01.10, 21.01.15, 21.01.16, 21.01.17, 21.02.01, 21.02.02, 21.02.03, 21.02.09, 21.02.10, 21.02.11, 21.02.12, 21.02.13, 21.02.14, 21.02.15, 21.02.16, 21.02.17, 21.02.18, 21.02.19, 21.02.20, 21.03.01, 21.03.02, 21.03.03, 21.05.04, 22.01.04, 22.01.11, 22.02.08, 22.03.01, 23.01.01, 23.01.02, 23.01.03, 23.01.06, 23.01.07, 23.01.08, 23.01.09, 23.01.10, 23.01.11, 23.01.12, 23.01.13, 23.01.14, 23.01.15, 23.01.17, 23.01.18, 23.02.01, 23.02.02, 23.02.03, 23.02.04, 23.02.05, 23.02.06, 23.02.07, 23.02.08, 23.03.01, 23.03.02, 23.03.03, 24.01.01, 24.01.04, 24.02.01, 24.02.02, 24.02.04, 24.03.01, 24.03.03, 24.03.04, 24.03.05, 25.02.01, 25.02.02, 25.02.03, 25.02.04, 25.02.05, 25.02.06, 25.02.07, 25.02.08, 25.02.09, 25.03.01, 25.03.02, 25.03.03, 25.03.04, 26.01.01, 26.01.02, 26.01.03, 26.01.05, 26.01.06, 26.01.07, 26.01.09, 26.01.12, 26.01.13, 26.02.01, 26.02.02, 26.02.03, 26.02.04, 26.02.05, 26.02.06, 26.03.02, 27.01.01, 27.02.03, 27.02.04, 27.02.05, 27.02.06, 27.02.07, 27.03.01, 27.03.02, 27.03.04, 27.03.05, 28.03.01, 28.03.02, 29.01.04, 29.01.09, 29.01.28, 29.01.31, 29.01.32, 29.01.33, 29.01.34, 29.01.35, 29.01.36, 29.02.02, 29.02.05, 29.02.08, 29.02.10, 29.02.11, 29.03.01, 29.03.02, 29.03.03, 29.03.05, 31.01.01, 31.02.01, 31.02.02, 31.02.03, 31.02.04, 31.02.05, 31.02.06, 31.05.02, 31.05.03, 32.02.01, 32.05.01, 33.02.01, 33.05.01, 34.01.01, 34.02.01, 34.02.02, 34.03.01, 35.01.01, 35.01.05, 35.01.06, 35.01.15, 35.01.16, 35.01.19, 35.01.21, 35.01.23, 35.01.24, 35.01.25, 35.01.26, 35.01.27, 35.01.28, 35.01.29, 35.01.30, 35.01.31, 35.01.32, 35.01.33, 35.02.01, 35.02.02, 35.02.05, 35.02.07, 35.02.08, 35.02.09, 35.02.10, 35.02.11, 35.02.12, 35.02.14, 35.02.15, 35.02.16, 35.02.17, 35.02.18, 35.03.01, 35.03.02, 35.03.03, 35.03.04, 35.03.05, 35.03.06, 35.03.08, 35.03.09, 35.03.10, 36.01.02, 36.01.03, 36.01.04, 36.01.05, 36.02.01, 36.02.03, 36.03.01, 36.03.02, 36.05.01, 37.03.01, 37.03.02, 38.01.01, 38.01.02, 38.02.01, 38.02.02, 38.02.03, 38.02.06, 38.02.07, 38.02.08, 38.03.01, 38.03.02, 38.03.03, 38.03.04, 38.03.07, 39.02.01, 39.02.02, 39.02.03, 39.03.02, 39.03.03, 40.02.02, 40.02.04, 40.03.01, 41.03.01, 41.03.04, 41.03.05, 41.03.06, 42.02.01, 42.02.02, 42.03.01, 42.03.02, 42.03.03, 42.03.04, 43.01.01, 43.01.04, 43.01.05, 43.01.06, 43.01.07, 43.01.09, 43.01.11, 43.02.06, 43.02.07, 43.02.15, 43.02.16, 43.02.17, 43.03.01, 43.03.02, 43.03.03, 44.02.01, 44.02.02, 44.02.03, 44.02.04, 44.02.05, 44.02.06, 44.03.01, 44.03.03, 44.03.04, 44.03.05, 45.03.01, 45.03.02, 45.03.03, 45.03.04, 46.01.01, 46.01.02, 46.01.03, 46.02.01, 46.02.02, 46.03.01, 46.03.02, 47.03.01, 47.03.02, 47.03.03, 48.03.01, 49.02.01, 49.02.02, 49.03.01, 49.03.02, 49.03.03, 50.02.01, 50.03.01, 50.03.03, 51.02.01, 51.02.02, 51.02.03, 51.03.01, 51.03.02, 51.03.03, 51.03.04, 51.03.05, 51.03.06, 52.02.01, 52.02.02, 52.02.03, 52.02.04, 52.02.05, 52.03.01, 52.03.02, 52.03.04, 52.03.05, 53.01.01, 53.02.01, 53.02.02, 53.02.03, 53.02.04, 53.02.05, 53.02.07, 53.02.08, 53.02.09, 53.03.06, 54.01.01, 54.01.02, 54.01.05, 54.01.06, 54.01.12, 54.01.13, 54.01.14, 54.01.16, 54.01.17, 54.01.19, 54.01.20, 54.02.01, 54.02.02, 54.02.03, 54.02.04, 54.02.06, 54.02.07, 54.02.08, 54.03.01, 54.03.02, 54.03.03, 54.03.04, 55.02.01, 55.02.02, 55.02.03, 56.05.01, 49.02.03, 09.02.10, 35.01.34, 35.02.19, 36.02.05</t>
  </si>
  <si>
    <t>Рекомендовано федеральным государственным автономным учреждением «Федеральный институт развития образования» (ФГАУ «ФИРО») в качестве учебника для использования в учебном процессе образовательных учреждений, реализующих программы СПО</t>
  </si>
  <si>
    <t>221300.03.01</t>
  </si>
  <si>
    <t>Обеспечение безопасности при чрезвычайных ситуац.: Уч./ В.А.Бондаренко-М:РИОР:ИНФРА-М,2018-325с(ПО)</t>
  </si>
  <si>
    <t>ОБЕСПЕЧЕНИЕ БЕЗОПАСНОСТИ ПРИ ЧРЕЗВЫЧАЙНЫХ СИТУАЦИЯХ</t>
  </si>
  <si>
    <t>978-5-369-01233-8</t>
  </si>
  <si>
    <t>223200.10.01</t>
  </si>
  <si>
    <t>Оборудование термических цехов: Уч. / В.В.Овчинников - М.:ИД Форум, НИЦ ИНФРА-М,2024 - 368 с.(СПО)(П)</t>
  </si>
  <si>
    <t>ОБОРУДОВАНИЕ ТЕРМИЧЕСКИХ ЦЕХОВ</t>
  </si>
  <si>
    <t>Овчинников В. В.</t>
  </si>
  <si>
    <t>978-5-8199-0561-6</t>
  </si>
  <si>
    <t>15.01.05, 15.02.19, 22.02.08</t>
  </si>
  <si>
    <t>Рекомендовано Федеральным Государственным Учреждением «Федеральный институт развития образования» в качестве учебника для использования в учебном процессе образовательных учреждений, реализующих программы среднего профессионального образования</t>
  </si>
  <si>
    <t>Шерстнев Н.В.</t>
  </si>
  <si>
    <t>26.05.06</t>
  </si>
  <si>
    <t>753621.03.01</t>
  </si>
  <si>
    <t>Обслуживание и ремонт судовых насосов: Уч.пос. / Н.В.Шерстнев - М.:НИЦ ИНФРА-М,2024 - 399 с.(СПО)(п)</t>
  </si>
  <si>
    <t>ОБСЛУЖИВАНИЕ И РЕМОНТ СУДОВЫХ НАСОСОВ</t>
  </si>
  <si>
    <t>978-5-16-016816-6</t>
  </si>
  <si>
    <t>26.02.03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</si>
  <si>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26.02.05 «Эксплуатация судовых энергетических установок» (протокол № 10 от 12.10.2020)</t>
  </si>
  <si>
    <t>734790.01.01</t>
  </si>
  <si>
    <t>Обслуживание и ремонт судовых трубопроводов, арматуры..: Уч.пос. / Н.В.Шерстнев-М.:НИЦ ИНФРА-М,2020.-372 с.(СПО)(П)</t>
  </si>
  <si>
    <t>ОБСЛУЖИВАНИЕ И РЕМОНТ СУДОВЫХ ТРУБОПРОВОДОВ, АРМАТУРЫ И ФИЛЬТРОВ</t>
  </si>
  <si>
    <t>Среднее профессиональное образование (СевГУ)</t>
  </si>
  <si>
    <t>978-5-16-016152-5</t>
  </si>
  <si>
    <t>26.02.05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</si>
  <si>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26.02.05 «Эксплуатация судовых энергетических установок» (протокол № 17 от 11.11.2019)</t>
  </si>
  <si>
    <t>00.03.31</t>
  </si>
  <si>
    <t>ОБЪЕКТНО-ОРИЕНТИРОВАННОЕ ПРОГРАММИРОВАНИЕ НА VISUAL BASIC В СРЕДЕ VISUAL STUDIO .NET</t>
  </si>
  <si>
    <t>717829.06.01</t>
  </si>
  <si>
    <t>Объектно-ориентир. программир. с примерами на C#: Уч.пос. / П.Б.Хорев-М.:Форум, НИЦ ИНФРА-М,2023.-200 с.(О)</t>
  </si>
  <si>
    <t>ОБЪЕКТНО-ОРИЕНТИРОВАННОЕ ПРОГРАММИРОВАНИЕ С ПРИМЕРАМИ НА C#</t>
  </si>
  <si>
    <t>Хорев П.Б.</t>
  </si>
  <si>
    <t>978-5-00091-713-8</t>
  </si>
  <si>
    <t>09.02.01, 09.02.02, 09.02.03, 09.02.04, 09.02.05, 09.02.06, 09.02.07, 10.02.01, 10.02.02, 10.02.03, 10.02.04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</si>
  <si>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укрупненным группам специальностей 09.02.00 «Информатика и вычислительная техника», 10.02.00 «Информационная безопасность» (протокол № 10 от 27.05.2019)</t>
  </si>
  <si>
    <t>Московский энергетический институт</t>
  </si>
  <si>
    <t>682998.03.01</t>
  </si>
  <si>
    <t>Объектно-ориентир.програм.на Visual Basic...: Уч.пос./В.Н.Шакин-М.:Форум,НИЦ ИНФРА-М,2024-398с.(СПО)(П)</t>
  </si>
  <si>
    <t>Шакин В.Н., Загвоздкина А.В., Сосновиков Г.К.</t>
  </si>
  <si>
    <t>978-5-00091-551-6</t>
  </si>
  <si>
    <t>09.02.01, 09.02.02, 09.02.03, 09.02.04, 09.02.05, 10.02.01, 10.02.02, 10.02.03, 11.02.07, 11.02.09, 11.02.11, 11.02.14, 11.02.18</t>
  </si>
  <si>
    <t>Ковальчук А.Н.</t>
  </si>
  <si>
    <t>Красноярский Государственный Аграрный Университет</t>
  </si>
  <si>
    <t>ОГНЕВАЯ ПОДГОТОВКА</t>
  </si>
  <si>
    <t>Поспеев К.Ю., Черных В.В.</t>
  </si>
  <si>
    <t>Южно-Уральский государственный университет (национальный исследовательский университет)</t>
  </si>
  <si>
    <t>769211.03.01</t>
  </si>
  <si>
    <t>Огневая подготовка: Уч. / К.Ю.Поспеев-М.:НИЦ ИНФРА-М,2024.-326 с.(СПО)(П)</t>
  </si>
  <si>
    <t>978-5-16-017356-6</t>
  </si>
  <si>
    <t>40.02.02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</si>
  <si>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специальности 40.02.02 «Правоохранительная деятельность» (протокол № 6 от 08.06.2022)</t>
  </si>
  <si>
    <t>774848.01.01</t>
  </si>
  <si>
    <t>Огневая подготовка: Уч. / Т.С.Купавцев и др. - М.:НИЦ ИНФРА-М,2025. - 238 с.-(СПО)(п)</t>
  </si>
  <si>
    <t>Купавцев Т.С., Ульрих С.А., Моисеенко А.А. и др.</t>
  </si>
  <si>
    <t>978-5-16-019146-1</t>
  </si>
  <si>
    <t>Академия управления Министерства внутренних дел Российской Федерации</t>
  </si>
  <si>
    <t>678060.10.01</t>
  </si>
  <si>
    <t>Операционные системы и среды: Уч. для СПО / А.В.Рудаков - М.:КУРС, НИЦ ИНФРА-М,2025 - 304 с.(П)</t>
  </si>
  <si>
    <t>ОПЕРАЦИОННЫЕ СИСТЕМЫ И СРЕДЫ</t>
  </si>
  <si>
    <t>Рудаков А.В.</t>
  </si>
  <si>
    <t>978-5-906923-85-1</t>
  </si>
  <si>
    <t>09.01.05, 09.02.01, 09.02.03, 09.02.05</t>
  </si>
  <si>
    <t>Петровский колледж</t>
  </si>
  <si>
    <t>683001.05.01</t>
  </si>
  <si>
    <t>Операционные системы. Основы UNIX: Уч.пос. / А.Б.Вавренюк - М.:НИЦ ИНФРА-М,2023 - 160 с.-(СПО)(П)</t>
  </si>
  <si>
    <t>ОПЕРАЦИОННЫЕ СИСТЕМЫ. ОСНОВЫ UNIX</t>
  </si>
  <si>
    <t>Вавренюк А.Б., Курышева О.К., Кутепов С.В. и др.</t>
  </si>
  <si>
    <t>978-5-16-013981-4</t>
  </si>
  <si>
    <t>09.02.02, 09.02.03, 09.02.04, 09.02.05</t>
  </si>
  <si>
    <t>354000.07.01</t>
  </si>
  <si>
    <t>Организация сетевого администрирования: Уч. / А.И.Баранчиков.-М.:КУРС, НИЦ ИНФРА-М,2024-384с(СПО)(П)</t>
  </si>
  <si>
    <t>ОРГАНИЗАЦИЯ СЕТЕВОГО АДМИНИСТРИРОВАНИЯ</t>
  </si>
  <si>
    <t>Баранчиков А.И., Баранчиков П.А., Громов А.Ю. и др.</t>
  </si>
  <si>
    <t>978-5-906818-34-8</t>
  </si>
  <si>
    <t>09.01.04, 09.01.05, 09.02.02, 09.02.06</t>
  </si>
  <si>
    <t>111750.06.01</t>
  </si>
  <si>
    <t>Осветительные установ.пром.и гражд. объектов: Уч.пос./В.П.Шеховцов-М.:Форум,НИЦ ИНФРА-М,2024-158c(О)</t>
  </si>
  <si>
    <t>ОСВЕТИТЕЛЬНЫЕ УСТАНОВКИ ПРОМЫШЛЕННЫХ И ГРАЖДАНСКИХ ОБЪЕКТОВ</t>
  </si>
  <si>
    <t>Шеховцов В. П.</t>
  </si>
  <si>
    <t>978-5-00091-654-4</t>
  </si>
  <si>
    <t>08.02.09, 08.02.14, 13.02.12</t>
  </si>
  <si>
    <t>693069.04.01</t>
  </si>
  <si>
    <t>Основы автоматизир.проектир.: Уч. / Под ред. Карпенко А.П. - М.:НИЦ ИНФРА-М,2023 - 329 с.(СПО)(П)</t>
  </si>
  <si>
    <t>ОСНОВЫ АВТОМАТИЗИРОВАННОГО ПРОЕКТИРОВАНИЯ</t>
  </si>
  <si>
    <t>Божко А.Н., Волосатова Т.М., Грошев С.В. и др.</t>
  </si>
  <si>
    <t>978-5-16-014441-2</t>
  </si>
  <si>
    <t>00.02.03, 05.01.01, 08.01.32, 08.02.01, 08.02.02, 08.02.03, 08.02.04, 08.02.08, 08.02.09, 08.02.14, 09.02.01, 09.02.02, 09.02.03, 09.02.04, 09.02.05, 11.02.03, 11.02.07, 11.02.12, 11.02.14, 11.02.16, 11.02.17, 12.02.01, 12.02.03, 12.02.04, 12.02.08, 13.02.01, 13.02.02, 13.02.04, 13.02.05, 13.02.07, 13.02.08, 13.02.09, 13.02.12, 13.02.13, 14.02.01, 14.02.02, 15.01.26, 15.01.27, 15.01.35, 15.01.36, 15.01.38, 15.02.01, 15.02.06, 15.02.07, 15.02.16, 15.02.17, 15.02.18, 15.02.19, 18.02.01, 18.02.04, 18.02.05, 18.02.07, 18.02.09, 18.02.10, 18.02.11, 18.02.12, 18.02.14, 19.01.01, 19.02.10, 19.02.11, 19.02.12, 19.02.13, 20.02.01, 20.02.02, 20.02.03, 21.01.01, 21.01.02, 21.02.01, 21.02.09, 21.02.10, 21.02.11, 21.02.12, 21.02.16, 21.02.19, 21.02.20, 22.02.08, 23.02.02, 23.02.04, 23.02.06, 23.02.07, 23.02.08, 24.02.01, 24.02.04, 25.02.05, 25.02.08, 25.02.09, 26.01.05, 26.02.01, 26.02.04, 29.01.32, 29.01.36, 29.02.02, 29.02.05, 29.02.08, 29.02.10, 29.02.11, 31.02.01, 31.02.02, 31.02.03, 31.02.04, 32.02.01, 34.02.01, 35.01.01, 35.01.23, 35.01.24, 35.01.32, 35.02.02, 35.02.05, 35.02.07, 35.02.09, 35.02.10, 35.02.11, 35.02.12, 35.02.14, 35.02.15, 35.02.16, 35.02.18, 36.01.05, 36.02.01, 36.02.03, 38.02.01, 38.02.02, 38.02.03, 38.02.06, 38.02.07, 38.02.08, 39.02.01, 39.02.02, 39.02.03, 40.02.04, 42.02.01, 43.01.09, 43.01.11, 43.02.15, 54.02.02, 49.02.03, 35.02.19, 36.02.05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</si>
  <si>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специальностям укрупненной группы специальностей 09.02.00 «Информатика и вычислительная техника»</t>
  </si>
  <si>
    <t>09.03.01</t>
  </si>
  <si>
    <t>636941.06.01</t>
  </si>
  <si>
    <t>Основы алгоритм. и програм.(среда PascalABC.Net): Уч.пос./ И.Г.Фризен-М.:Форум,НИЦ ИНФРА-М,2023-392с</t>
  </si>
  <si>
    <t>ОСНОВЫ АЛГОРИТМИЗАЦИИ И ПРОГРАММИРОВАНИЯ (СРЕДА PASCALABC.NET)</t>
  </si>
  <si>
    <t>Фризен И.Г.</t>
  </si>
  <si>
    <t>978-5-00091-005-4</t>
  </si>
  <si>
    <t>Рекомендовано в качестве учебного пособия для учебных заведений, реализующих программу среднего профессионального образования по специальностям 09.02.04 «Информационные системы (по отраслям)» 09.02.03 «Программирование в компьютерных системах»</t>
  </si>
  <si>
    <t>Московский автомобильно-дорожный колледж им. А.А. Николаева</t>
  </si>
  <si>
    <t>680933.02.01</t>
  </si>
  <si>
    <t>Основы алгоритм. и программир. на языке Microsoft Visual Basic: Уч.пос./ С.Р.Гуриков-М.:НИЦ ИНФРА-М,2022-594 с.(СПО)(П)</t>
  </si>
  <si>
    <t>ОСНОВЫ АЛГОРИТМИЗАЦИИ И ПРОГРАММИРОВАНИЯ НА ЯЗЫКЕ MICROSOFT VISUAL BASIC</t>
  </si>
  <si>
    <t>978-5-16-014442-9</t>
  </si>
  <si>
    <t>09.02.01, 09.02.03, 09.02.04, 09.02.05, 09.02.06, 09.02.07, 10.02.03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</si>
  <si>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укрупненным группам специальностей 09.02.00 «Информатика и вычислительная техника», 10.02.00 «Информационная безопасность» (протокол № 12 от 24.06.2019)</t>
  </si>
  <si>
    <t>683004.08.01</t>
  </si>
  <si>
    <t>Основы алгоритмизации и програм.на Python: Уч.пос./С.Р.Гуриков-М.:Форум,НИЦ ИНФРА-М,2024-343(СПО)(П)</t>
  </si>
  <si>
    <t>ОСНОВЫ АЛГОРИТМИЗАЦИИ И ПРОГРАММИРОВАНИЯ НА PYTHON</t>
  </si>
  <si>
    <t>978-5-00091-553-0</t>
  </si>
  <si>
    <t>Рекомендовано в качестве учебного пособия для студентов высших учебных заведений, обучающихся по направлениям подготовки 09.03.01 «Информатика и вычислительная техника», 09.03.02 «Информационные системы и технологии»  (квалификация (степень) «бакалавр»)</t>
  </si>
  <si>
    <t>038960.14.01</t>
  </si>
  <si>
    <t>Основы алгоритмизации и программир.: Уч.пос. / О.Л.Голицына, - 4 изд.-М.:Форум, НИЦ ИНФРА-М,2024.-431с(СПО)(П)</t>
  </si>
  <si>
    <t>ОСНОВЫ АЛГОРИТМИЗАЦИИ И ПРОГРАММИРОВАНИЯ, ИЗД.4</t>
  </si>
  <si>
    <t>Голицына О.Л., Попов И.И.</t>
  </si>
  <si>
    <t>978-5-00091-570-7</t>
  </si>
  <si>
    <t>Допущено Министерством образования РФ в качестве учебного пособия для студентов учреждений среднего профессионального образования, обучающихся по специальности "Информатика и вычислительная техника"</t>
  </si>
  <si>
    <t>0415</t>
  </si>
  <si>
    <t>653023.07.01</t>
  </si>
  <si>
    <t>Основы архитектуры,устройство и функц. вычисл.сист.: Уч./В.В.Степина-М.:КУРС,НИЦ ИНФРА-М,2023-288(П)</t>
  </si>
  <si>
    <t>ОСНОВЫ АРХИТЕКТУРЫ, УСТРОЙСТВО И ФУНКЦИОНИРОВАНИЕ ВЫЧИСЛИТЕЛЬНЫХ СИСТЕМ</t>
  </si>
  <si>
    <t>Степина Вера Владимировна</t>
  </si>
  <si>
    <t>978-5-906923-19-6</t>
  </si>
  <si>
    <t>09.02.04</t>
  </si>
  <si>
    <t>782284.01.01</t>
  </si>
  <si>
    <t>Основы безопасности жизнедеятельности: Уч.пос.: Ч.1 / А.Н.Ковальчук-М.:НИЦ ИНФРА-М,2023.-287 с.(СПО)(п)</t>
  </si>
  <si>
    <t>ОСНОВЫ БЕЗОПАСНОСТИ ЖИЗНЕДЕЯТЕЛЬНОСТИ. ЧАСТЬ 1. ОСНОВЫ ЗАЩИТЫ НАСЕЛЕНИЯ И ТЕРРИТОРИЙ ОТ ВОЕННЫХ, ТЕХНОГЕННЫХ И ПРИРОДНЫХ ЧРЕЗВЫЧАЙНЫХ СИТУАЦИЙ, Т.1</t>
  </si>
  <si>
    <t>Ковальчук А.Н., Ковальчук Н.М.</t>
  </si>
  <si>
    <t>Среднее профессиональное образование (КрГАУ)</t>
  </si>
  <si>
    <t>978-5-16-018124-0</t>
  </si>
  <si>
    <t>00.01.01, 05.01.01, 05.02.02, 05.02.03, 07.02.01, 08.01.04, 08.01.22, 08.01.23, 08.01.24, 08.01.27, 08.01.28, 08.01.29, 08.01.30, 08.01.31, 08.01.32, 08.02.01, 08.02.02, 08.02.03, 08.02.04, 08.02.08, 08.02.09, 08.02.12, 08.02.13, 08.02.14, 08.02.15, 09.01.03, 09.01.04, 09.01.05, 09.02.01, 09.02.03, 09.02.06, 09.02.07, 09.02.08, 09.02.09, 10.02.04, 10.02.05, 11.01.01, 11.01.02, 11.01.05, 11.01.08, 11.01.11, 11.02.03, 11.02.06, 11.02.07, 11.02.12, 11.02.13, 11.02.15, 11.02.16, 11.02.17, 11.02.18, 11.02.19, 12.01.07, 12.01.09, 12.02.01, 12.02.03, 12.02.04, 12.02.07, 12.02.08, 12.02.09, 12.02.10, 13.01.03, 13.01.04, 13.01.05, 13.01.06, 13.01.07, 13.01.10, 13.01.13, 13.01.14, 13.01.15, 13.02.01, 13.02.02, 13.02.04, 13.02.05, 13.02.07, 13.02.08, 13.02.09, 13.02.12, 13.02.13, 14.02.01, 14.02.02, 15.01.04, 15.01.05, 15.01.06, 15.01.08, 15.01.13, 15.01.17, 15.01.18, 15.01.22, 15.01.29, 15.01.35, 15.01.36, 15.01.37, 15.01.38, 15.02.01, 15.02.03, 15.02.04, 15.02.06, 15.02.07, 15.02.09, 15.02.10, 15.02.16, 15.02.17, 15.02.18, 15.02.19, 18.01.01, 18.01.03, 18.01.06, 18.01.08, 18.01.26, 18.01.27, 18.01.28, 18.01.34, 18.01.35, 18.02.04, 18.02.05, 18.02.07, 18.02.09, 18.02.10, 18.02.11, 18.02.12, 18.02.13, 18.02.14, 18.02.15, 19.01.01, 19.01.09, 19.01.18, 19.01.19, 19.01.20, 19.02.10, 19.02.11, 19.02.12, 19.02.13, 19.02.14, 19.02.15, 20.01.01, 20.02.01, 20.02.02, 20.02.03, 20.02.04, 20.02.06, 21.01.01, 21.01.02, 21.01.03, 21.01.04, 21.01.08, 21.01.10, 21.01.15, 21.01.16, 21.01.17, 21.02.01, 21.02.02, 21.02.03, 21.02.09, 21.02.10, 21.02.11, 21.02.12, 21.02.13, 21.02.14, 21.02.15, 21.02.16, 21.02.17, 21.02.18, 21.02.19, 21.02.20, 22.01.04, 22.01.11, 22.02.08, 23.01.01, 23.01.02, 23.01.03, 23.01.06, 23.01.07, 23.01.08, 23.01.09, 23.01.10, 23.01.11, 23.01.12, 23.01.13, 23.01.14, 23.01.15, 23.01.17, 23.01.18, 23.02.01, 23.02.02, 23.02.03, 23.02.04, 23.02.05, 23.02.06, 23.02.07, 23.02.08, 24.01.01, 24.01.04, 24.02.01, 24.02.02, 24.02.04, 25.02.01, 25.02.02, 25.02.03, 25.02.04, 25.02.05, 25.02.06, 25.02.07, 25.02.08, 25.02.09, 26.01.01, 26.01.02, 26.01.03, 26.01.05, 26.01.06, 26.01.07, 26.01.09, 26.01.12, 26.01.13, 26.02.01, 26.02.02, 26.02.03, 26.02.04, 26.02.05, 26.02.06, 27.01.01, 27.02.03, 27.02.04, 27.02.05, 27.02.06, 27.02.07, 29.01.04, 29.01.09, 29.01.28, 29.01.31, 29.01.32, 29.01.33, 29.01.34, 29.01.35, 29.01.36, 29.02.02, 29.02.05, 29.02.08, 29.02.10, 29.02.11, 31.01.01, 31.02.01, 31.02.02, 31.02.03, 31.02.04, 31.02.05, 31.02.06, 32.02.01, 33.02.01, 34.01.01, 34.02.01, 34.02.02, 35.01.01, 35.01.05, 35.01.06, 35.01.15, 35.01.16, 35.01.19, 35.01.21, 35.01.23, 35.01.24, 35.01.25, 35.01.26, 35.01.27, 35.01.28, 35.01.29, 35.01.30, 35.01.31, 35.01.32, 35.01.33, 35.02.01, 35.02.02, 35.02.05, 35.02.07, 35.02.08, 35.02.09, 35.02.10, 35.02.11, 35.02.12, 35.02.14, 35.02.15, 35.02.16, 35.02.17, 35.02.18, 36.01.02, 36.01.03, 36.01.04, 36.01.05, 36.02.01, 36.02.03, 38.01.01, 38.01.02, 38.02.01, 38.02.02, 38.02.03, 38.02.06, 38.02.07, 38.02.08, 39.02.01, 39.02.02, 39.02.03, 40.02.02, 40.02.04, 42.02.01, 42.02.02, 43.01.01, 43.01.04, 43.01.05, 43.01.06, 43.01.07, 43.01.09, 43.01.11, 43.02.06, 43.02.07, 43.02.15, 43.02.16, 43.02.17, 44.02.01, 44.02.02, 44.02.03, 44.02.04, 44.02.05, 44.02.06, 46.01.01, 46.01.02, 46.01.03, 46.02.01, 46.02.02, 49.02.01, 49.02.02, 50.02.01, 51.02.01, 51.02.02, 51.02.03, 52.02.01, 52.02.02, 52.02.03, 52.02.04, 52.02.05, 53.01.01, 53.02.01, 53.02.02, 53.02.03, 53.02.04, 53.02.05, 53.02.07, 53.02.08, 53.02.09, 54.01.01, 54.01.02, 54.01.05, 54.01.06, 54.01.12, 54.01.13, 54.01.14, 54.01.16, 54.01.17, 54.01.19, 54.01.20, 54.02.01, 54.02.02, 54.02.03, 54.02.04, 54.02.06, 54.02.07, 54.02.08, 55.02.01, 55.02.02, 55.02.03, 49.02.03, 09.02.10, 35.01.34, 35.02.19, 36.02.05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</si>
  <si>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основную профессиональную образовательную программу СПО на базе основного общего образования (протокол № 8 от 19.10.2022)</t>
  </si>
  <si>
    <t>782278.01.01</t>
  </si>
  <si>
    <t>Основы безопасности жизнедеятельности: Уч.пос.: Ч.2 / А.Н.Ковальчук-М.:НИЦ ИНФРА-М,2023.-328 с.(П)</t>
  </si>
  <si>
    <t>ОСНОВЫ БЕЗОПАСНОСТИ ЖИЗНЕДЕЯТЕЛЬНОСТИ. ЧАСТЬ 2. ОСНОВЫ ПОДГОТОВКИ ГРАЖДАН К ВОЕННОЙ СЛУЖБЕ, Т.2</t>
  </si>
  <si>
    <t>978-5-16-018123-3</t>
  </si>
  <si>
    <t>ОСНОВЫ БЕЗОПАСНОСТИ И ЗАЩИТЫ РОДИНЫ</t>
  </si>
  <si>
    <t>828545.02.01</t>
  </si>
  <si>
    <t>Основы безопасности и защиты Родины: Уч.пос. / Ю.Н.Сычев - М.:НИЦ ИНФРА-М,2025. - 305 с.(СПО)(п)</t>
  </si>
  <si>
    <t>978-5-16-019935-1</t>
  </si>
  <si>
    <t>00.01.01, 00.02.01, 05.01.01, 05.02.02, 05.02.03, 07.02.01, 08.01.04, 08.01.22, 08.01.23, 08.01.24, 08.01.27, 08.01.28, 08.01.29, 08.01.30, 08.01.31, 08.01.32, 08.02.01, 08.02.02, 08.02.03, 08.02.04, 08.02.08, 08.02.09, 08.02.12, 08.02.13, 08.02.14, 08.02.15, 09.01.03, 09.01.04, 09.01.05, 09.02.01, 09.02.06, 09.02.07, 09.02.08, 09.02.09, 10.02.04, 10.02.05, 11.01.01, 11.01.02, 11.01.05, 11.01.08, 11.01.11, 11.02.03, 11.02.06, 11.02.07, 11.02.12, 11.02.13, 11.02.15, 11.02.16, 11.02.17, 11.02.18, 11.02.19, 12.01.07, 12.01.09, 12.02.01, 12.02.03, 12.02.04, 12.02.07, 12.02.08, 12.02.09, 12.02.10, 13.01.03, 13.01.04, 13.01.05, 13.01.06, 13.01.07, 13.01.10, 13.01.13, 13.01.14, 13.01.15, 13.02.01, 13.02.02, 13.02.04, 13.02.05, 13.02.07, 13.02.08, 13.02.09, 13.02.12, 13.02.13, 14.02.01, 14.02.02, 15.01.04, 15.01.06, 15.01.08, 15.01.13, 15.01.17, 15.01.18, 15.01.22, 15.01.29, 15.01.35, 15.01.36, 15.01.37, 15.01.38, 15.02.03, 15.02.04, 15.02.06, 15.02.09, 15.02.10, 15.02.16, 15.02.17, 15.02.18, 15.02.19, 18.01.01, 18.01.03, 18.01.06, 18.01.08, 18.01.26, 18.01.27, 18.01.28, 18.01.34, 18.01.35, 18.02.04, 18.02.05, 18.02.07, 18.02.09, 18.02.10, 18.02.11, 18.02.12, 18.02.13, 18.02.14, 18.02.15, 19.01.01, 19.01.09, 19.01.18, 19.01.19, 19.01.20, 19.02.11, 19.02.12, 19.02.13, 19.02.14, 19.02.15, 20.01.01, 20.02.01, 20.02.02, 20.02.03, 20.02.04, 20.02.06, 21.01.01, 21.01.02, 21.01.03, 21.01.04, 21.01.08, 21.01.10, 21.01.15, 21.01.16, 21.01.17, 21.02.01, 21.02.02, 21.02.03, 21.02.09, 21.02.10, 21.02.11, 21.02.12, 21.02.13, 21.02.14, 21.02.15, 21.02.16, 21.02.17, 21.02.18, 21.02.19, 21.02.20, 22.01.04, 22.01.11, 22.02.08, 23.01.01, 23.01.02, 23.01.06, 23.01.07, 23.01.08, 23.01.09, 23.01.10, 23.01.11, 23.01.12, 23.01.13, 23.01.14, 23.01.15, 23.01.17, 23.01.18, 23.02.01, 23.02.02, 23.02.04, 23.02.05, 23.02.06, 23.02.07, 23.02.08, 24.01.01, 24.01.04, 24.02.01, 24.02.02, 24.02.04, 25.02.01, 25.02.02, 25.02.03, 25.02.04, 25.02.05, 25.02.06, 25.02.07, 25.02.08, 25.02.09, 26.01.01, 26.01.02, 26.01.03, 26.01.05, 26.01.06, 26.01.07, 26.01.09, 26.01.12, 26.01.13, 26.02.01, 26.02.02, 26.02.03, 26.02.04, 26.02.05, 26.02.06, 27.01.01, 27.02.03, 27.02.04, 27.02.05, 27.02.06, 27.02.07, 29.01.04, 29.01.09, 29.01.28, 29.01.31, 29.01.32, 29.01.33, 29.01.34, 29.01.35, 29.01.36, 29.02.02, 29.02.05, 29.02.08, 29.02.10, 29.02.11, 31.01.01, 31.02.02, 31.02.03, 31.02.04, 31.02.05, 31.02.06, 32.02.01, 33.02.01, 34.02.01, 34.02.02, 35.01.01, 35.01.05, 35.01.06, 35.01.15, 35.01.16, 35.01.19, 35.01.21, 35.01.23, 35.01.24, 35.01.25, 35.01.26, 35.01.27, 35.01.28, 35.01.29, 35.01.30, 35.01.31, 35.01.32, 35.01.33, 35.02.01, 35.02.02, 35.02.05, 35.02.08, 35.02.09, 35.02.10, 35.02.11, 35.02.12, 35.02.14, 35.02.15, 35.02.16, 35.02.17, 35.02.18, 36.01.02, 36.01.03, 36.01.04, 36.01.05, 36.02.01, 36.02.03, 38.01.01, 38.01.02, 38.02.01, 38.02.02, 38.02.03, 38.02.06, 38.02.07, 38.02.08, 39.02.01, 39.02.02, 39.02.03, 40.02.02, 40.02.04, 42.02.01, 42.02.02, 43.01.01, 43.01.04, 43.01.05, 43.01.06, 43.01.07, 43.01.09, 43.01.11, 43.02.06, 43.02.07, 43.02.15, 43.02.16, 43.02.17, 44.02.01, 44.02.02, 44.02.03, 44.02.04, 44.02.05, 44.02.06, 46.01.01, 46.01.02, 46.01.03, 46.02.01, 46.02.02, 49.02.01, 49.02.02, 50.02.01, 51.02.01, 51.02.02, 51.02.03, 52.02.01, 52.02.02, 52.02.03, 52.02.04, 52.02.05, 53.01.01, 53.02.01, 53.02.02, 53.02.03, 53.02.04, 53.02.05, 53.02.07, 53.02.08, 53.02.09, 54.01.01, 54.01.02, 54.01.05, 54.01.06, 54.01.12, 54.01.13, 54.01.14, 54.01.16, 54.01.17, 54.01.19, 54.01.20, 54.02.01, 54.02.02, 54.02.03, 54.02.04, 54.02.06, 54.02.07, 54.02.08, 55.02.01, 55.02.02, 55.02.03, 49.02.03, 09.02.10, 35.01.34, 35.02.19, 36.02.05</t>
  </si>
  <si>
    <t>187800.21.01</t>
  </si>
  <si>
    <t>Основы военной службы: Уч. / В.Ю.Микрюков, - 2 изд.-М.:Форум, НИЦ ИНФРА-М,2024-384с(П)</t>
  </si>
  <si>
    <t>ОСНОВЫ ВОЕННОЙ СЛУЖБЫ: СТРОЕВАЯ, ОГНЕВАЯ И ТАКТИЧЕСКАЯ ПОДГОТОВКА, ВОЕННАЯ ТОПОГРАФИЯ, ИЗД.2</t>
  </si>
  <si>
    <t>Микрюков В.Ю.</t>
  </si>
  <si>
    <t>978-5-00091-623-0</t>
  </si>
  <si>
    <t>56.00.00, 05.01.01, 05.02.02, 05.02.03, 08.01.04, 08.01.22, 08.01.23, 08.01.24, 08.01.27, 08.01.28, 08.01.29, 08.01.30, 08.01.31, 08.01.32, 08.02.02, 08.02.03, 08.02.08, 08.02.09, 08.02.12, 08.02.13, 08.02.14, 08.02.15, 09.01.03, 09.01.04, 09.01.05, 09.02.01, 09.02.06, 09.02.07, 09.02.08, 09.02.09, 10.02.04, 10.02.05, 11.01.01, 11.01.02, 11.01.05, 11.01.08, 11.01.11, 11.02.03, 11.02.06, 11.02.07, 11.02.12, 11.02.13, 11.02.15, 11.02.16, 11.02.17, 11.02.18, 11.02.19, 12.01.07, 12.01.09, 12.02.01, 12.02.03, 12.02.04, 12.02.07, 12.02.08, 12.02.09, 12.02.10, 13.01.03, 13.01.04, 13.01.05, 13.01.06, 13.01.07, 13.01.10, 13.01.13, 13.01.14, 13.01.15, 13.02.01, 13.02.02, 13.02.04, 13.02.05, 13.02.07, 13.02.08, 13.02.09, 13.02.12, 14.02.01, 14.02.02, 15.01.04, 15.01.06, 15.01.08, 15.01.13, 15.01.17, 15.01.18, 15.01.22, 15.01.29, 15.01.35, 15.01.36, 15.01.37, 15.01.38, 15.02.03, 15.02.04, 15.02.06, 15.02.09, 15.02.10, 15.02.17, 15.02.18, 15.02.19, 18.01.01, 18.01.03, 18.01.06, 18.01.08, 18.01.26, 18.01.27, 18.01.28, 18.01.34, 18.01.35, 18.02.04, 18.02.05, 18.02.07, 18.02.09, 18.02.10, 18.02.11, 18.02.12, 18.02.13, 18.02.14, 18.02.15, 19.01.01, 19.01.09, 19.01.18, 19.01.19, 19.01.20, 19.02.13, 19.02.14, 19.02.15, 20.01.01, 20.02.02, 20.02.03, 20.02.04, 20.02.06, 21.01.01, 21.01.02, 21.01.03, 21.01.04, 21.01.08, 21.01.10, 21.01.15, 21.01.16, 21.01.17, 21.02.01, 21.02.02, 21.02.03, 21.02.09, 21.02.10, 21.02.11, 21.02.13, 21.02.14, 21.02.15, 21.02.16, 21.02.17, 21.02.18, 21.02.19, 21.02.20, 22.01.04, 22.01.11, 22.02.08, 23.01.01, 23.01.02, 23.01.06, 23.01.07, 23.01.08, 23.01.09, 23.01.10, 23.01.11, 23.01.12, 23.01.13, 23.01.14, 23.01.15, 23.01.17, 23.01.18, 23.02.02, 23.02.07, 23.02.08, 24.01.01, 24.01.04, 24.02.01, 24.02.02, 24.02.04, 25.02.01, 25.02.02, 25.02.03, 25.02.04, 25.02.05, 25.02.06, 25.02.07, 25.02.08, 25.02.09, 26.01.01, 26.01.02, 26.01.03, 26.01.05, 26.01.06, 26.01.07, 26.01.09, 26.01.12, 26.01.13, 26.02.01, 26.02.02, 26.02.03, 26.02.04, 26.02.05, 26.02.06, 27.01.01, 27.02.03, 27.02.04, 27.02.05, 27.02.06, 27.02.07, 29.01.04, 29.01.09, 29.01.28, 29.01.31, 29.01.32, 29.01.33, 29.01.34, 29.01.35, 29.01.36, 29.02.02, 29.02.05, 29.02.08, 29.02.10, 29.02.11, 31.01.01, 35.01.01, 35.01.05, 35.01.06, 35.01.15, 35.01.16, 35.01.19, 35.01.21, 35.01.23, 35.01.24, 35.01.25, 35.01.26, 35.01.28, 35.01.29, 35.01.30, 35.01.31, 35.01.32, 35.01.33, 35.02.08, 35.02.09, 35.02.10, 35.02.11, 35.02.14, 35.02.15, 35.02.16, 35.02.17, 36.01.02, 36.01.03, 36.01.04, 36.01.05, 38.01.01, 38.01.02, 38.02.02, 38.02.06, 39.02.02, 39.02.03, 42.02.02, 43.01.01, 43.01.04, 43.01.05, 43.01.06, 43.01.07, 43.01.11, 43.02.06, 43.02.07, 43.02.15, 43.02.17, 46.01.01, 46.01.02, 46.01.03, 46.02.01, 46.02.02, 49.02.02, 50.02.01, 51.02.01, 51.02.02, 51.02.03, 52.02.01, 52.02.02, 52.02.03, 52.02.04, 52.02.05, 53.01.01, 53.02.01, 53.02.02, 53.02.03, 53.02.04, 53.02.05, 53.02.07, 53.02.08, 53.02.09, 54.01.01, 54.01.02, 54.01.05, 54.01.06, 54.01.12, 54.01.13, 54.01.14, 54.01.16, 54.01.17, 54.01.19, 54.01.20, 54.02.01, 54.02.02, 54.02.03, 54.02.04, 54.02.06, 54.02.07, 54.02.08, 55.02.01, 55.02.02, 55.02.03, 49.02.03, 09.02.10, 35.01.34, 35.02.19, 36.02.05</t>
  </si>
  <si>
    <t>Рекомендовано Академией военных наук Российской Федерации в качестве учебника для учащихся старших классов средних образовательных учреждений и студентов средних специальных учебных заведений</t>
  </si>
  <si>
    <t>Российская академия естественных наук</t>
  </si>
  <si>
    <t>690263.05.01</t>
  </si>
  <si>
    <t>Основы информационной безопасности: Уч. / Е.К.Баранова - М.:ИЦ РИОР, НИЦ ИНФРА-М,2025.-202 с.(СПО)(П)</t>
  </si>
  <si>
    <t>ОСНОВЫ ИНФОРМАЦИОННОЙ БЕЗОПАСНОСТИ</t>
  </si>
  <si>
    <t>Баранова Е.К., Бабаш А.В.</t>
  </si>
  <si>
    <t>978-5-369-01806-4</t>
  </si>
  <si>
    <t>09.02.01, 09.02.02, 09.02.03, 09.02.04, 09.02.05, 09.02.06, 09.02.07, 10.02.01, 10.02.02, 10.02.03</t>
  </si>
  <si>
    <t>35.03.06</t>
  </si>
  <si>
    <t>082400.16.01</t>
  </si>
  <si>
    <t>Основы построения автомат. информ. систем: Уч./ В.А.Гвоздева - М.:ИД ФОРУМ, НИЦ ИНФРА-М,2022-318 с.(СПО)(П)</t>
  </si>
  <si>
    <t>ОСНОВЫ ПОСТРОЕНИЯ АВТОМАТИЗИРОВАННЫХ ИНФОРМАЦИОННЫХ СИСТЕМ</t>
  </si>
  <si>
    <t>Гвоздева В. А., Лаврентьева И. Ю.</t>
  </si>
  <si>
    <t>978-5-8199-0705-4</t>
  </si>
  <si>
    <t>09.02.01, 09.02.02, 09.02.03, 09.02.04, 09.02.05, 09.02.07, 11.02.15</t>
  </si>
  <si>
    <t>Допущено Министерством образования и науки Российской Федерации в качестве учебника для студентов образовательных учреждений среднего профессионального образования</t>
  </si>
  <si>
    <t>0107</t>
  </si>
  <si>
    <t>684824.06.01</t>
  </si>
  <si>
    <t>Основы программир. на языке С: Уч.пос. / В.Г.Дорогов - М.:ИД ФОРУМ,НИЦ ИНФРА-М,2023 - 224 с.-(СПО)(П)</t>
  </si>
  <si>
    <t>ОСНОВЫ ПРОГРАММИРОВАНИЯ НА ЯЗЫКЕ С</t>
  </si>
  <si>
    <t>Дорогов В.Г., Дорогова Е.Г., Гагарина Л.Г.</t>
  </si>
  <si>
    <t>978-5-8199-0809-9</t>
  </si>
  <si>
    <t>09.02.03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</si>
  <si>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укрупненным группам специальностей 09.02.00 «Информатика и вычислительная техника», 10.02.00 «Информационная безопасность» (протокол № 14 от 30.09.2019)</t>
  </si>
  <si>
    <t>683030.05.01</t>
  </si>
  <si>
    <t>Основы программир.на языке Objective-C для iOS: Уч.пос. / А.В.Кузин - М.:НИЦ ИНФРА-М,2025 - 118 с.(СПО)(О)</t>
  </si>
  <si>
    <t>ОСНОВЫ ПРОГРАММИРОВАНИЯ НА ЯЗЫКЕ OBJECTIVE-C ДЛЯ IOS</t>
  </si>
  <si>
    <t>Кузин А.В., Чумакова Е.В.</t>
  </si>
  <si>
    <t>978-5-16-013986-9</t>
  </si>
  <si>
    <t>771233.04.01</t>
  </si>
  <si>
    <t>Основы проектирования баз данных: Уч.пос. / В.Н.Шитов-М.:НИЦ ИНФРА-М,2024.-236 с.(СПО)(п)</t>
  </si>
  <si>
    <t>ОСНОВЫ ПРОЕКТИРОВАНИЯ БАЗ ДАННЫХ</t>
  </si>
  <si>
    <t>978-5-16-017461-7</t>
  </si>
  <si>
    <t>09.02.04, 09.02.06, 09.02.07, 09.02.09, 09.02.10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</si>
  <si>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09.02.07 «Информационные системы и программирование» (протокол № 7 от 21.09.2022)</t>
  </si>
  <si>
    <t>069900.14.01</t>
  </si>
  <si>
    <t>Основы проектирования баз данных: Уч.пос. / О.Л.Голицына - 2 изд.-М.:Форум, НИЦ ИНФРА-М,2024.-416 с.(П)</t>
  </si>
  <si>
    <t>ОСНОВЫ ПРОЕКТИРОВАНИЯ БАЗ ДАННЫХ, ИЗД.2</t>
  </si>
  <si>
    <t>Голицына О.Л., Партыка Т.Л., Попов И.И.</t>
  </si>
  <si>
    <t>978-5-91134-655-3</t>
  </si>
  <si>
    <t>09.02.01, 09.02.02, 09.02.03, 09.02.04, 09.02.05, 09.02.06, 09.02.07, 09.02.09, 10.02.01, 10.02.02, 10.02.03, 10.02.04, 10.02.05, 09.02.10</t>
  </si>
  <si>
    <t>Рекомендовано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</t>
  </si>
  <si>
    <t>735918.01.01</t>
  </si>
  <si>
    <t>Основы проектирования баз данных: Уч.пос./ А.В.Кузин - М.:НИЦ ИНФРА-М,2025. - 229 с.(СПО)(п)</t>
  </si>
  <si>
    <t>Кузин А.В.</t>
  </si>
  <si>
    <t>978-5-16-016312-3</t>
  </si>
  <si>
    <t>683035.02.01</t>
  </si>
  <si>
    <t>Основы теории цепей. Прак.: Уч.пос. / Под ред. Арсеньева Г.Н.-М.:ИД Форум, НИЦ ИНФРА-М,2023.-336 с.(СПО)(П)</t>
  </si>
  <si>
    <t>ОСНОВЫ ТЕОРИИ ЦЕПЕЙ. ПРАКТИКУМ</t>
  </si>
  <si>
    <t>Арсеньев Г.Н., Градов И.И., Арсеньев Г.Н.</t>
  </si>
  <si>
    <t>978-5-8199-0798-6</t>
  </si>
  <si>
    <t>11.02.03, 11.02.06, 11.02.07, 11.02.09, 11.02.11, 11.02.17, 11.02.18, 24.02.04</t>
  </si>
  <si>
    <t>ОСНОВЫ ТЕОРИИ ЦЕПЕЙ</t>
  </si>
  <si>
    <t>11.03.02</t>
  </si>
  <si>
    <t>683042.02.01</t>
  </si>
  <si>
    <t>Основы теории цепей: Уч.пос. / Под ред. Арсеньева Г.Н.-М.:ИД Форум, НИЦ ИНФРА-М,2023.-448 с.(СПО)(П)</t>
  </si>
  <si>
    <t>Арсеньев Г.Н., Бондаренко В.Н., Чепурнов И.А. и др.</t>
  </si>
  <si>
    <t>978-5-8199-0799-3</t>
  </si>
  <si>
    <t>11.02.03, 11.02.06, 11.02.07, 11.02.09, 11.02.11, 11.02.13, 11.02.14, 11.02.16, 11.02.17, 11.02.18, 24.02.04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</si>
  <si>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11.02.00 "Электроника, радиотехника и системы связи" (протокол № 5 от 16.03.2020)</t>
  </si>
  <si>
    <t>838478.01.01</t>
  </si>
  <si>
    <t>Основы управ. перевозочными процессами: Уч.пос. / Д.Ю.Левин - М.:НИЦ ИНФРА-М,2025 - 264 с(СПО)(п)</t>
  </si>
  <si>
    <t>ОСНОВЫ УПРАВЛЕНИЯ ПЕРЕВОЗОЧНЫМИ ПРОЦЕССАМИ</t>
  </si>
  <si>
    <t>978-5-16-020207-5</t>
  </si>
  <si>
    <t>23.02.01, 23.02.08, 27.02.03</t>
  </si>
  <si>
    <t>651534.11.01</t>
  </si>
  <si>
    <t>Основы электротехники: Уч. / А.В.Ситников - М.:КУРС, НИЦ ИНФРА-М,2024 - 286 с.(П)</t>
  </si>
  <si>
    <t>ОСНОВЫ ЭЛЕКТРОТЕХНИКИ</t>
  </si>
  <si>
    <t>Ситников А.В.</t>
  </si>
  <si>
    <t>978-5-906923-14-1</t>
  </si>
  <si>
    <t>00.02.39, 08.01.29, 08.01.30, 08.01.31, 08.01.32, 08.02.03, 08.02.04, 08.02.09, 08.02.12, 08.02.13, 09.01.04, 09.01.05, 09.02.01, 10.02.04, 11.01.01, 11.01.05, 11.01.11, 11.02.13, 11.02.16, 12.01.07, 12.02.01, 12.02.09, 13.01.03, 13.01.04, 13.01.05, 13.01.06, 13.01.07, 13.01.13, 13.01.14, 15.01.37, 15.02.10, 18.01.03, 18.01.06, 18.01.08, 18.01.26, 18.01.27, 18.01.28, 19.01.09, 19.02.14, 21.01.03, 21.01.04, 21.01.10, 23.01.02, 23.01.06, 23.01.07, 23.01.08, 23.01.09, 23.01.10, 23.01.13, 23.01.14, 23.01.15, 23.01.17, 23.02.06, 24.01.04, 24.02.04, 25.02.03, 26.01.01, 26.01.05, 26.01.12, 26.01.13, 26.02.04, 27.02.03, 27.02.04, 27.02.06, 27.02.07, 35.01.06, 35.01.15, 35.01.25, 35.01.27, 35.01.29, 55.02.01</t>
  </si>
  <si>
    <t>088200.16.01</t>
  </si>
  <si>
    <t>Охрана труда на авто. транспорте: Уч.пос. / И.С.Туревский-М.:ИД ФОРУМ, НИЦ ИНФРА-М,2024-240 с.(СПО) (П)</t>
  </si>
  <si>
    <t>ОХРАНА ТРУДА НА АВТОМОБИЛЬНОМ ТРАНСПОРТЕ</t>
  </si>
  <si>
    <t>Туревский И. С.</t>
  </si>
  <si>
    <t>978-5-8199-0755-9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</si>
  <si>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группе специальностей 23.02.03 «Техническое обслуживание и ремонт автомобильного транспорта»</t>
  </si>
  <si>
    <t>682642.02.01</t>
  </si>
  <si>
    <t>Пакет прикладных программ: Уч.пос. / В.Н.Шитов - М.:НИЦ ИНФРА-М,2023 - 334 с.(СПО)(П)</t>
  </si>
  <si>
    <t>ПАКЕТ ПРИКЛАДНЫХ ПРОГРАММ</t>
  </si>
  <si>
    <t>978-5-16-014542-6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</si>
  <si>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09.02.03 «Программирование в компьютерных системах» (протокол № 2 от 17.02.2021)</t>
  </si>
  <si>
    <t>172800.08.01</t>
  </si>
  <si>
    <t>Паскаль для школьников: Уч. пос. / В.Б. Попов. - М.: ИЦ РИОР:  НИЦ Инфра-М, 2024. - 374 с. (п)</t>
  </si>
  <si>
    <t>ПАСКАЛЬ ДЛЯ ШКОЛЬНИКОВ</t>
  </si>
  <si>
    <t>Попов В. Б.</t>
  </si>
  <si>
    <t>978-5-369-01038-9</t>
  </si>
  <si>
    <t>03.03.02, 09.02.03, 09.02.05, 09.03.01, 09.03.03, 09.04.03</t>
  </si>
  <si>
    <t>087750.11.01</t>
  </si>
  <si>
    <t>Периферийные устройства вычисл. техники: Уч.пос. / Т.Л.Партыка, - 3 изд.-М.:Форум, НИЦ ИНФРА-М,2024.-432 с.(СПО)(П)</t>
  </si>
  <si>
    <t>ПЕРИФЕРИЙНЫЕ УСТРОЙСТВА ВЫЧИСЛИТЕЛЬНОЙ ТЕХНИКИ, ИЗД.3</t>
  </si>
  <si>
    <t>Партыка Т. Л., Попов И. И.</t>
  </si>
  <si>
    <t>978-5-91134-594-5</t>
  </si>
  <si>
    <t>09.02.01, 09.02.02, 09.02.03, 09.02.04, 09.02.05, 10.02.01, 10.02.02, 10.02.03</t>
  </si>
  <si>
    <t>Допущено Мин. обр. и науки РФ в качестве учебного пособия для студентов учреждений среднего профессионального образования</t>
  </si>
  <si>
    <t>087900.21.01</t>
  </si>
  <si>
    <t>Практикум по инф.: Уч.пос.Комп.гр. и Web-дизайн. /Т.И.Немцова -М.:ИД ФОРУМ, НИЦ ИНФРА-М,2024-288с(СПО)(п)</t>
  </si>
  <si>
    <t>ПРАКТИКУМ ПО ИНФОРМАТИКЕ</t>
  </si>
  <si>
    <t>Немцова Т. И., Назарова Ю. В., Гагарина Л. Г.</t>
  </si>
  <si>
    <t>978-5-8199-0800-6</t>
  </si>
  <si>
    <t>00.02.03, 09.02.07, 10.02.05, 13.02.07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</si>
  <si>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</t>
  </si>
  <si>
    <t>ПРАКТИКУМ ПО РЕШЕНИЮ ЗАДАЧ НА ЭВМ В СРЕДЕ DELPHI</t>
  </si>
  <si>
    <t>Бунаков П.Ю., Лопатин А.К.</t>
  </si>
  <si>
    <t>Государственный социально-гуманитарный университет</t>
  </si>
  <si>
    <t>683092.03.01</t>
  </si>
  <si>
    <t>Практикум по реш.задач на ЭВМ в среде Delphi: Уч.пос. / П.Ю.Бунаков - М.:Форум, НИЦ ИНФРА-М,2025-304с(П)</t>
  </si>
  <si>
    <t>978-5-00091-554-7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</si>
  <si>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09.02.00 «Информатика и вычислительная техника» (протокол № 5 от 11.03.2019)</t>
  </si>
  <si>
    <t>656372.08.01</t>
  </si>
  <si>
    <t>Прикладная электроника: Уч. / А.В.Ситников - М.:КУРС, НИЦ ИНФРА-М,2023 - 272 с.-(СПО)(П)</t>
  </si>
  <si>
    <t>ПРИКЛАДНАЯ ЭЛЕКТРОНИКА</t>
  </si>
  <si>
    <t>Ситников А.В., Ситников И.А.</t>
  </si>
  <si>
    <t>978-5-906923-28-8</t>
  </si>
  <si>
    <t>08.01.29, 08.01.30, 08.01.31, 08.01.32, 08.02.01, 08.02.03, 08.02.04, 08.02.09, 08.02.12, 08.02.13, 09.01.04, 09.01.05, 09.02.01, 10.02.04, 11.01.01, 11.01.05, 11.01.11, 11.02.13, 11.02.16, 12.01.07, 12.02.01, 12.02.09, 13.01.03, 13.01.04, 13.01.05, 13.01.06, 13.01.07, 13.01.13, 13.01.14, 15.01.05, 15.01.37, 15.02.10, 18.01.03, 18.01.06, 18.01.08, 18.01.26, 18.01.27, 18.01.28, 19.01.09, 19.02.14, 21.01.03, 21.01.04, 21.01.10, 23.01.02, 23.01.06, 23.01.07, 23.01.08, 23.01.09, 23.01.10, 23.01.13, 23.01.14, 23.01.15, 23.01.17, 23.02.06, 24.01.04, 24.02.04, 25.02.03, 26.01.01, 26.01.05, 26.01.12, 26.01.13, 27.02.03, 27.02.04, 27.02.06, 27.02.07, 35.01.06, 35.01.15, 35.01.25, 35.01.27, 35.01.29, 55.02.01</t>
  </si>
  <si>
    <t>ПРИКЛАДНЫЕ ИНФОРМАЦИОННЫЕ ТЕХНОЛОГИИ</t>
  </si>
  <si>
    <t>Федотова Е. Л., Портнов Е. М.</t>
  </si>
  <si>
    <t>719224.03.01</t>
  </si>
  <si>
    <t>Прикладные информац. технологии: Уч.пос./ Е.Л.Федотова-М.:ИД ФОРУМ, НИЦ ИНФРА-М,2023-335 с.(СПО)(П)</t>
  </si>
  <si>
    <t>978-5-8199-0897-6</t>
  </si>
  <si>
    <t>08.02.02, 09.01.04, 09.01.05, 09.02.01, 09.02.02, 09.02.03, 09.02.06, 09.02.07, 15.02.03, 15.02.04, 33.02.01, 50.02.01, 51.02.03, 54.02.07, 09.02.10</t>
  </si>
  <si>
    <t>Ставропольский государственный аграрный университет</t>
  </si>
  <si>
    <t>776424.01.01</t>
  </si>
  <si>
    <t>Применение информ. сис. в экономике: Уч.пос. / А.М.Карминский - 2 изд.-М.:ИД Форум, НИЦ ИНФРА-М,2022-320 с.(П)</t>
  </si>
  <si>
    <t>ПРИМЕНЕНИЕ ИНФОРМАЦИОННЫХ СИСТЕМ В ЭКОНОМИКЕ, ИЗД.2</t>
  </si>
  <si>
    <t>Карминский А.М., Черников Б.В.</t>
  </si>
  <si>
    <t>978-5-8199-0932-4</t>
  </si>
  <si>
    <t>38.02.01, 38.02.02, 38.02.03, 38.02.06, 38.02.07, 38.02.08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</si>
  <si>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экономическим специальностям (протокол № 10 от 15.12.2021)</t>
  </si>
  <si>
    <t>683097.05.01</t>
  </si>
  <si>
    <t>Программирование в среде Lazarus: Уч.пос. / С.Р.Гуриков-М.:Форум, НИЦ ИНФРА-М,2023.-336 с..-(СПО)(П)</t>
  </si>
  <si>
    <t>ПРОГРАММИРОВАНИЕ В СРЕДЕ LAZARUS</t>
  </si>
  <si>
    <t>978-5-00091-555-4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</si>
  <si>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укрупненной группе специальностей 09.02.00 «Информатика и вычислительная техника»</t>
  </si>
  <si>
    <t>15.03.04</t>
  </si>
  <si>
    <t>092600.13.01</t>
  </si>
  <si>
    <t>Программирование на языках высокого уровня: Уч.пос. / О.Л.Голицына-М.:Форум,2024.-496 с.(СПО)(п)</t>
  </si>
  <si>
    <t>ПРОГРАММИРОВАНИЕ НА ЯЗЫКАХ ВЫСОКОГО УРОВНЯ</t>
  </si>
  <si>
    <t>Голицына О. Л., Попов И. И.</t>
  </si>
  <si>
    <t>978-5-91134-209-8</t>
  </si>
  <si>
    <t>ПРОГРАММИРОВАНИЕ НА ЯЗЫКЕ СИ</t>
  </si>
  <si>
    <t>683098.03.01</t>
  </si>
  <si>
    <t>Программирование на языке Си: Уч.пос. / А.В.Кузин-М.:Форум, НИЦ ИНФРА-М,2024.-143 с.(СПО)(о)</t>
  </si>
  <si>
    <t>978-5-00091-556-1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</si>
  <si>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09.02.00 «Информатика и вычислительная техника» (протокол № 14 от 30.09.2019)</t>
  </si>
  <si>
    <t>165400.12.01</t>
  </si>
  <si>
    <t>Программирование на языке...: Уч.пос. / Под ред. Гагариной Л.Г.-М.:ИД Форум, НИЦ ИНФРА-М,2024.-512 с.(П)</t>
  </si>
  <si>
    <t>ПРОГРАММИРОВАНИЕ НА ЯЗЫКЕ ВЫСОКОГО УРОВНЯ. ПРОГРАММИРОВАНИЕ НА ЯЗЫКЕ С++</t>
  </si>
  <si>
    <t>Немцова Т.И., Голова С.Ю., Терентьев А.И. и др.</t>
  </si>
  <si>
    <t>978-5-8199-0699-6</t>
  </si>
  <si>
    <t>09.02.03, 09.02.05, 09.02.07</t>
  </si>
  <si>
    <t>Рекомендовано Научно-методическим советом Московского государственного института электронной техники (технического университета) в качестве учебного пособия для студентов, обучающихся по направлениям подготовки 09.03.01 «Информатика и вычислительная техника», 09.03.03 «Прикладная информатика», 09.03.04 «Программная инженерия»</t>
  </si>
  <si>
    <t>711164.07.01</t>
  </si>
  <si>
    <t>Программируемые контроллеры в сис. промыш. автоматизации: Уч./ О.В.Шишов-М.:НИЦ ИНФРА-М,2025-365 с.(СПО)(П)</t>
  </si>
  <si>
    <t>ПРОГРАММИРУЕМЫЕ КОНТРОЛЛЕРЫ В СИСТЕМАХ ПРОМЫШЛЕННОЙ АВТОМАТИЗАЦИИ</t>
  </si>
  <si>
    <t>Шишов О.В.</t>
  </si>
  <si>
    <t>978-5-16-015321-6</t>
  </si>
  <si>
    <t>11.02.03, 11.02.06, 11.02.14, 11.02.15, 11.02.16, 11.02.17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</si>
  <si>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укрупненной группе  специальностей 11.02.00 «Электроника, радиотехника и системы связи» (протокол № 13 от 16.09.2019)</t>
  </si>
  <si>
    <t>Национальный исследовательский Мордовский государственный университет им. Н.П. Огарева</t>
  </si>
  <si>
    <t>11.03.04</t>
  </si>
  <si>
    <t>694507.05.01</t>
  </si>
  <si>
    <t>Программное обесп. комп.сетей и web-серверов: Уч.пос. / Г.А.Лисьев -М.:НИЦ ИНФРА-М,2023-145с(СПО)(П)</t>
  </si>
  <si>
    <t>ПРОГРАММНОЕ ОБЕСПЕЧЕНИЕ КОМПЬЮТЕРНЫХ СЕТЕЙ И WEB-СЕРВЕРОВ</t>
  </si>
  <si>
    <t>Лисьев Г.А., Романов П.Ю., Аскерко Ю.И.</t>
  </si>
  <si>
    <t>978-5-16-014514-3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</si>
  <si>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укрупненным группам специальностей 09.02.00 «Информатика и вычислительная техника» и 44.02.00 «Образование и педагогические науки»</t>
  </si>
  <si>
    <t>Южно-Уральский государственный гуманитарно-педагогический университет</t>
  </si>
  <si>
    <t>156650.19.01</t>
  </si>
  <si>
    <t>Программное обеспеч. компьютерных сетей: Уч.пос. / О.В.Исаченко - 2 изд. - М.:НИЦ ИНФРА-М,2024-158с.(О)</t>
  </si>
  <si>
    <t>ПРОГРАММНОЕ ОБЕСПЕЧЕНИЕ КОМПЬЮТЕРНЫХ СЕТЕЙ, ИЗД.2</t>
  </si>
  <si>
    <t>978-5-16-015447-3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</si>
  <si>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09.02.01 «Компьютерные системы и комплексы», 09.02.02 «Компьютерные сети», 09.02.03 «Программирование в компьютерных системах» (протокол № 16 от 28.10.2019)</t>
  </si>
  <si>
    <t>156650.11.01</t>
  </si>
  <si>
    <t>Программное обеспечение компьютерных сетей: Уч.пос. / О.В.Исаченко-М.:НИЦ ИНФРА-М,2019.-117с(СПО)(о)</t>
  </si>
  <si>
    <t>ПРОГРАММНОЕ ОБЕСПЕЧЕНИЕ КОМПЬЮТЕРНЫХ СЕТЕЙ</t>
  </si>
  <si>
    <t>978-5-16-004858-1</t>
  </si>
  <si>
    <t>Рекомендовано в качестве учебного пособия для учебных заведений, реализующих программу среднего профессионального образования по специальностям 09.02.01 «Компьютерные системы и комплексы», 09.02.02 «Компьютерные сети», 09.02.03 «Программирование в компьютерных системах»</t>
  </si>
  <si>
    <t>069600.12.01</t>
  </si>
  <si>
    <t>Программное обеспечение: Уч. пос./О.Л.Голицына - 4 изд. - М.: Форум: НИЦ Инфра-М, 2023- 448с(ПО)(п)</t>
  </si>
  <si>
    <t>ПРОГРАММНОЕ ОБЕСПЕЧЕНИЕ, ИЗД.4</t>
  </si>
  <si>
    <t>Голицына О. Л., Партыка Т. Л., Попов И. И.</t>
  </si>
  <si>
    <t>978-5-91134-711-6</t>
  </si>
  <si>
    <t>08.02.03, 09.02.01, 09.02.02, 09.02.03, 09.02.04, 09.02.05, 18.02.12</t>
  </si>
  <si>
    <t>Рекомендовано Министерством образования РФ в качестве учебного пособия для студентов учреждений среднего профессионального образования, обучающихся по группе  специальностей  "Информатика и вычислительная техника"</t>
  </si>
  <si>
    <t>0413</t>
  </si>
  <si>
    <t>ПРОЕКТИРОВАНИЕ И РЕАЛИЗАЦИЯ БАЗ ДАННЫХ В СУБД MYSQL С ИСПОЛЬЗОВАНИЕМ MYSQL WORKBENCH</t>
  </si>
  <si>
    <t>684896.06.01</t>
  </si>
  <si>
    <t>Проектирование и реализ.баз данных в СУБД MySQL. / С.А.Мартишин-М.:ИД ФОРУМ,НИЦ ИНФРА-М,2023-160(СПО)</t>
  </si>
  <si>
    <t>978-5-8199-0811-2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</si>
  <si>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09.02.01 «Компьютерные системы и комплексы», 09.02.02 «Компьютерные сети», 09.02.03 «Программирование в компьютерных системах», 09.02.04 «Информационные системы (по отраслям)», 09.02.05 «Прикладная информатика (по отраслям)», 09.02.06 «Сетевое и системное администрирование», 09.02.07 «Информационные системы и программирование»</t>
  </si>
  <si>
    <t>842822.01.01</t>
  </si>
  <si>
    <t>Радиотехника: от истоков до наших дней: Уч.пос. / В.И.Каганов - М.:Форум, НИЦ ИНФРА-М,2025 - 352 с.(СПО)(п)</t>
  </si>
  <si>
    <t>РАДИОТЕХНИКА: ОТ ИСТОКОВ ДО НАШИХ ДНЕЙ</t>
  </si>
  <si>
    <t>Каганов В.И.</t>
  </si>
  <si>
    <t>978-5-00091-813-5</t>
  </si>
  <si>
    <t>11.02.07, 12.02.03</t>
  </si>
  <si>
    <t>060300.13.01</t>
  </si>
  <si>
    <t>Разработка баз данных в сис. Microsoft Access: Уч. / А.В.Кузин - 4 изд. - М.:Форум, НИЦ ИНФРА-М,2024 - 224 с.(СПО)(П)</t>
  </si>
  <si>
    <t>РАЗРАБОТКА БАЗ ДАННЫХ В СИСТЕМЕ MICROSOFT ACCESS, ИЗД.4</t>
  </si>
  <si>
    <t>Кузин А. В., Демин В. М.</t>
  </si>
  <si>
    <t>978-5-00091-752-7</t>
  </si>
  <si>
    <t>00.02.03, 09.02.03, 09.02.07</t>
  </si>
  <si>
    <t>Допущено Министерством образования и науки Российской Федерации в качестве учебника для студентов учреждений среднего профессионального образования, обучающихся по специальностям «Автоматизированные системы обработки информации и управления (по отраслям)», «Программное обеспечение вычислительной техники и автоматизированных систем»</t>
  </si>
  <si>
    <t>682798.04.01</t>
  </si>
  <si>
    <t>Разработка бизнес-приложений на платформе "1С: Предпр.": Уч.пос. / Э.Г.Дадян-М.:НИЦ ИНФРА-М,2024.-305 с(П)</t>
  </si>
  <si>
    <t>РАЗРАБОТКА БИЗНЕС-ПРИЛОЖЕНИЙ НА ПЛАТФОРМЕ "1С: ПРЕДПРИЯТИЕ"</t>
  </si>
  <si>
    <t>978-5-16-016648-3</t>
  </si>
  <si>
    <t>38.02.01, 38.02.06</t>
  </si>
  <si>
    <t>Рекомендовано Межрегиональным учебно-методическим советом профессионального образования в качестве учебного пособия  для учебных заведений, реализующих программу среднего профессионального образования по укрупненной группе специальностей 38.02.00 «Экономика и управление» (протокол № 8 от 22.06.2020)</t>
  </si>
  <si>
    <t>362000.12.01</t>
  </si>
  <si>
    <t>Разработка,внедр.и адаптация программного...: Уч.пос. / Г.Н.Федорова - М.:КУРС,НИЦ ИНФРА-М,2024 - 336с.(П)</t>
  </si>
  <si>
    <t>РАЗРАБОТКА, ВНЕДРЕНИЕ И АДАПТАЦИЯ ПРОГРАММНОГО ОБЕСПЕЧЕНИЯ ОТРАСЛЕВОЙ НАПРАВЛЕННОСТИ</t>
  </si>
  <si>
    <t>Федорова Г.Н.</t>
  </si>
  <si>
    <t>978-5-906818-41-6</t>
  </si>
  <si>
    <t>09.02.05, 09.02.07</t>
  </si>
  <si>
    <t>Рекомендовано Экспертным советом при Государственном бюджетном образовательном учреждении дополнительного профессионального образования (повышения квалификации) специалистов города Москвы учебно-методический центр по профессиональному образованию Департамента образования города Москвы в качестве учебного пособия (09.02.05 Прикладная информатика (по отраслям), ПМ "Разработка, внедрение и адаптация программного обеспечения отраслевой направленности) для профессиональных образовательных организаций</t>
  </si>
  <si>
    <t>Белебеевский Медицинский колледж</t>
  </si>
  <si>
    <t>044540.21.01</t>
  </si>
  <si>
    <t>Расчет и проект.схем электроснаб..: Уч.пос. / В.П.Шеховцов - 3-изд. - М.:НИЦ ИНФРА-М,2024-214с.(СПО)(О)</t>
  </si>
  <si>
    <t>РАСЧЕТ И ПРОЕКТИРОВАНИЕ СХЕМ ЭЛЕКТРОСНАБЖЕНИЯ. МЕТОДИЧЕСКОЕ ПОСОБИЕ ДЛЯ КУРСОВОГО ПРОЕКТИРОВАНИЯ, ИЗД.3</t>
  </si>
  <si>
    <t>Шеховцов В.П.</t>
  </si>
  <si>
    <t>978-5-16-018405-0</t>
  </si>
  <si>
    <t>08.02.09, 13.02.07, 13.02.13, 15.01.26, 15.01.27, 15.01.35, 15.01.36, 15.01.38, 15.02.07, 15.02.16, 15.02.18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</si>
  <si>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специальности 13.02.11 «Техническая эксплуатация и обслуживание электрического и электромеханического оборудования (по отраслям)»</t>
  </si>
  <si>
    <t>120500.10.01</t>
  </si>
  <si>
    <t>Расчет и проектирование ОУ...: Уч.пос. / В.П.Шеховцов - 2 изд.-М.:Форум, НИЦ ИНФРА-М,2024-352 с.(СПО)(П)</t>
  </si>
  <si>
    <t>РАСЧЕТ И ПРОЕКТИРОВАНИЕ ОУ И ЭЛЕКТРОУСТАНОВОК ПРОМЫШЛЕННЫХ МЕХАНИЗМОВ, ИЗД.2</t>
  </si>
  <si>
    <t>978-5-00091-652-0</t>
  </si>
  <si>
    <t>08.01.31, 13.02.12, 13.02.13, 15.01.26, 15.01.27, 15.01.35, 15.01.36, 15.01.38, 15.02.07, 15.02.16, 15.02.18, 23.01.03, 23.02.06</t>
  </si>
  <si>
    <t>405050.09.01</t>
  </si>
  <si>
    <t>Расчет источ. втор. питания элект. уст.: Уч.пос. / О.Н.Остапенкова, 2изд.-М.:Форум, НИЦ ИНФРА-М,2024.-95 с(О)</t>
  </si>
  <si>
    <t>РАСЧЕТ ИСТОЧНИКОВ ВТОРИЧНОГО ПИТАНИЯ ЭЛЕКТРОННЫХ УСТРОЙСТВ, ИЗД.2</t>
  </si>
  <si>
    <t>Остапенкова О.Н.</t>
  </si>
  <si>
    <t>978-5-00091-748-0</t>
  </si>
  <si>
    <t>11.02.06, 11.02.14, 11.02.17, 13.02.07, 15.01.26, 15.01.27, 15.01.35, 15.01.36, 15.01.38, 15.02.07, 15.02.16, 15.02.18, 23.01.03, 23.02.06</t>
  </si>
  <si>
    <t>Рекомендовано Учебно-методическим советом Учебно-методического центра по профессиональному образованию Департамента образования г. Москвы в качестве учебного пособия для студентов образовательных учреждений среднего профессионального образования</t>
  </si>
  <si>
    <t>Политехнический колледж им. Н.Н. Годовикова</t>
  </si>
  <si>
    <t>063050.18.01</t>
  </si>
  <si>
    <t>Расчет электр. и магн. цепей...: Уч.пос./ Е.А.Лоторейчук,-2 изд.,-М.:ИД ФОРУМ, НИЦ ИНФРА-М,2024-272с.(СПО)(П)</t>
  </si>
  <si>
    <t>РАСЧЕТ ЭЛЕКТРИЧЕСКИХ И МАГНИТНЫХ ЦЕПЕЙ И ПОЛЕЙ. РЕШЕНИЕ ЗАДАЧ, ИЗД.2</t>
  </si>
  <si>
    <t>Лоторейчук Е.А.</t>
  </si>
  <si>
    <t>978-5-8199-0821-1</t>
  </si>
  <si>
    <t>08.01.29, 08.01.30, 08.01.31, 08.01.32, 08.02.03, 08.02.04, 08.02.08, 08.02.09, 08.02.12, 08.02.13, 09.01.04, 09.01.05, 10.02.04, 11.01.01, 11.01.05, 11.01.11, 11.02.06, 11.02.13, 11.02.14, 11.02.16, 11.02.17, 12.01.07, 12.02.01, 12.02.03, 12.02.04, 12.02.09, 13.01.03, 13.01.04, 13.01.05, 13.01.06, 13.01.07, 13.01.13, 13.01.14, 13.02.12, 13.02.13, 15.01.37, 15.02.09, 15.02.10, 18.01.03, 18.01.06, 18.01.08, 18.01.26, 18.01.27, 18.01.28, 19.01.09, 19.02.14, 21.01.03, 21.01.04, 21.01.10, 23.01.02, 23.01.06, 23.01.07, 23.01.08, 23.01.09, 23.01.10, 23.01.13, 23.01.14, 23.01.15, 23.01.17, 23.02.06, 24.01.04, 24.02.04, 25.02.03, 26.01.01, 26.01.05, 26.01.12, 26.01.13, 27.02.03, 27.02.04, 27.02.06, 27.02.07, 35.01.06, 35.01.15, 35.01.25, 35.01.29, 55.02.01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</si>
  <si>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группе специальностей «Энергетика», «Электротехника», «Приборостроение», «Электроника и микроэлектроника», «Радиотехника и телекоммуникации», «Автоматизация и управление», «Информатика и вычислительная техника»</t>
  </si>
  <si>
    <t>Московский колледж бизнес-технологий</t>
  </si>
  <si>
    <t>684799.03.01</t>
  </si>
  <si>
    <t>Ремонт автомобилей и двигателей: Уч.пос. / К.А.Давдиев-М.:НИЦ ИНФРА-М,2024.-358 с.(СПО)(П)</t>
  </si>
  <si>
    <t>РЕМОНТ АВТОМОБИЛЕЙ И ДВИГАТЕЛЕЙ: ВЫПУСКНАЯ КВАЛИФИКАЦИОННАЯ РАБОТА</t>
  </si>
  <si>
    <t>Давдиев К.А., Омаров А.З.</t>
  </si>
  <si>
    <t>978-5-16-014999-8</t>
  </si>
  <si>
    <t>23.02.02, 23.02.03, 23.02.07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</si>
  <si>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23.02.03 «Техническое обслуживание и ремонт автомобильного транспорта» (протокол № 2 от 09.02.2022)</t>
  </si>
  <si>
    <t>Автомобильно-дорожный колледж республики Дагестан</t>
  </si>
  <si>
    <t>148450.09.01</t>
  </si>
  <si>
    <t>Ремонт автомобилей. Курс. проектир.: Уч.пос. / С.А.Скепьян - ИНФРА-М;Мн.:Нов.знан.,2024-235с(СПО)(п)</t>
  </si>
  <si>
    <t>РЕМОНТ АВТОМОБИЛЕЙ. КУРСОВОЕ ПРОЕКТИРОВАНИЕ</t>
  </si>
  <si>
    <t>Скепьян С. А.</t>
  </si>
  <si>
    <t>978-5-16-004759-1</t>
  </si>
  <si>
    <t>Рекомендовано учреждением образования «Республиканский институт профессионального образования» в качестве пособия для учащихся учреждений, обеспечивающих получение среднего специального образования по специальности «Техническая эксплуатация автомобилей»</t>
  </si>
  <si>
    <t>Республиканский институт профессионального образования, ф-л Минский государственный автомеханический</t>
  </si>
  <si>
    <t>САПР КОНСТРУКТОРА МАШИНОСТРОИТЕЛЯ</t>
  </si>
  <si>
    <t>683108.05.01</t>
  </si>
  <si>
    <t>САПР конструктора машиностроителя: Уч. / Э.М.Берлинер - М.:Форум, НИЦ ИНФРА-М,2024 - 288 с.-(СПО)(П)</t>
  </si>
  <si>
    <t>Берлинер Э.М., Таратынов О.В.</t>
  </si>
  <si>
    <t>978-5-00091-558-5</t>
  </si>
  <si>
    <t>15.01.38, 15.02.07, 15.02.09, 15.02.10, 15.02.16, 24.02.01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</si>
  <si>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специальностям УГС 15.02.00 «Машиностроение»</t>
  </si>
  <si>
    <t>САПР ТЕХНОЛОГА МАШИНОСТРОИТЕЛЯ</t>
  </si>
  <si>
    <t>843813.01.01</t>
  </si>
  <si>
    <t>САПР технолога машиностроителя: Уч. /Э.М.Берлинер - М.:Форум, НИЦ ИНФРА-М,2025 - 336 с.(СПО)(п)</t>
  </si>
  <si>
    <t>978-5-00091-815-9</t>
  </si>
  <si>
    <t>15.02.04, 15.02.09, 15.02.16, 15.02.18, 15.02.19</t>
  </si>
  <si>
    <t>132550.17.01</t>
  </si>
  <si>
    <t>Сервисное обслуж. автомоб. транспорта: Уч.пос. / В.А.Стуканов - М.:ИД Форум, НИЦ ИНФРА-М,2024 - 207 с.(СПО)(п)</t>
  </si>
  <si>
    <t>СЕРВИСНОЕ ОБСЛУЖИВАНИЕ АВТОМОБИЛЬНОГО ТРАНСПОРТА</t>
  </si>
  <si>
    <t>978-5-8199-0838-9</t>
  </si>
  <si>
    <t>Рекомендовано в качестве учебного пособия для студентов учреждений среднего профессионального образования, обучающихся по специальности 23.02.03 «Техническое обслуживание и ремонт автомобильного транспорта»</t>
  </si>
  <si>
    <t>СИЛОВАЯ ЭЛЕКТРОНИКА: СИЛОВЫЕ ПОЛУПРОВОДНИКОВЫЕ ПРЕОБРАЗОВАТЕЛИ ДЛЯ ЭЛЕКТРОПРИВОДА И ЭЛЕКТРОСНАБЖЕНИЯ</t>
  </si>
  <si>
    <t>Онищенко Г.Б., Соснин О.М.</t>
  </si>
  <si>
    <t>723348.03.01</t>
  </si>
  <si>
    <t>Силовая электроника: Уч.пос. / Г.Б.Онищенко - М.:НИЦ ИНФРА-М,2024 - 122 c.(О)</t>
  </si>
  <si>
    <t>978-5-16-015776-4</t>
  </si>
  <si>
    <t>08.01.29, 08.01.30, 08.01.31, 08.01.32, 08.02.03, 08.02.04, 08.02.09, 08.02.12, 08.02.13, 09.01.04, 09.01.05, 10.02.04, 11.01.01, 11.01.05, 11.01.11, 11.02.13, 11.02.16, 12.01.07, 12.02.01, 12.02.09, 12.02.10, 13.01.03, 13.01.04, 13.01.05, 13.01.06, 13.01.07, 13.01.13, 13.01.14, 15.01.37, 15.02.10, 18.01.03, 18.01.06, 18.01.08, 18.01.26, 18.01.27, 18.01.28, 19.01.09, 19.02.14, 21.01.03, 21.01.04, 21.01.10, 23.01.02, 23.01.06, 23.01.07, 23.01.08, 23.01.09, 23.01.10, 23.01.13, 23.01.14, 23.01.15, 23.01.17, 23.02.06, 24.01.04, 24.02.04, 25.02.03, 26.01.01, 26.01.05, 26.01.12, 26.01.13, 27.02.03, 27.02.04, 27.02.06, 27.02.07, 35.01.06, 35.01.15, 35.01.25, 35.01.29, 55.02.01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</si>
  <si>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13.02.00 "Электро- и теплоэнергетика"  (протокол № 8 от 22.06.2020)</t>
  </si>
  <si>
    <t>Сибикин Ю.Д.</t>
  </si>
  <si>
    <t>766525.03.01</t>
  </si>
  <si>
    <t>Современные электромонтажные изделия и устройства... / Ю.Д.Сибикин, - 2 изд.,-М.:НИЦ ИНФРА-М,2025.-510 с.</t>
  </si>
  <si>
    <t>СОВРЕМЕННЫЕ ЭЛЕКТРОМОНТАЖНЫЕ ИЗДЕЛИЯ И УСТРОЙСТВА НА НАПРЯЖЕНИЕ ДО 1000 ВОЛЬТ, ИЗД.2</t>
  </si>
  <si>
    <t>978-5-16-017538-6</t>
  </si>
  <si>
    <t>08.01.31</t>
  </si>
  <si>
    <t>670735.03.01</t>
  </si>
  <si>
    <t>Справочник электрика по ремонту электрооборуд... / М.Ю.Сибикин, - 2 изд.-М.:НИЦ ИНФРА-М,2023.-262 с.(п)</t>
  </si>
  <si>
    <t>СПРАВОЧНИК ЭЛЕКТРИКА ПО РЕМОНТУ ЭЛЕКТРООБОРУДОВАНИЯ ПРОМЫШЛЕННЫХ ПРЕДПРИЯТИЙ, ИЗД.2</t>
  </si>
  <si>
    <t>Сибикин М.Ю.</t>
  </si>
  <si>
    <t>978-5-16-017615-4</t>
  </si>
  <si>
    <t>00.02.39, 08.02.09, 11.01.06, 11.01.07, 11.02.14, 11.02.16, 12.02.04, 13.01.10, 13.02.13</t>
  </si>
  <si>
    <t>646045.11.01</t>
  </si>
  <si>
    <t>Справочник электромонтажника: Уч.пос. / Ю.Д.Сибикин - 6 изд. - М.:НИЦ ИНФРА-М,2025 - 412 с.(СПО)(П)</t>
  </si>
  <si>
    <t>СПРАВОЧНИК ЭЛЕКТРОМОНТАЖНИКА, ИЗД.6</t>
  </si>
  <si>
    <t>978-5-16-012526-8</t>
  </si>
  <si>
    <t>08.01.22, 08.01.23, 08.01.30, 08.01.31, 13.02.12, 15.02.07, 15.02.17, 23.01.03, 23.01.11, 23.01.13, 23.01.18, 23.02.06, 27.02.03, 27.02.05</t>
  </si>
  <si>
    <t>Рекомендовано федеральным государственным автономным учреждением «Федеральный институт развития образования» (ФГАУ «ФИРО») в качестве учебного пособия для использования в учебном процессе образовательных учреждений, реализующих программы начального профессионального образования</t>
  </si>
  <si>
    <t>0617</t>
  </si>
  <si>
    <t>703554.07.01</t>
  </si>
  <si>
    <t>Стандартизация, сертификация и упр. качест..: Уч.пос./ Т.Н.Ананьева-М.:НИЦ ИНФРА-М,2025-232 с.(СПО)(П)</t>
  </si>
  <si>
    <t>СТАНДАРТИЗАЦИЯ, СЕРТИФИКАЦИЯ И УПРАВЛЕНИЕ КАЧЕСТВОМ ПРОГРАММНОГО ОБЕСПЕЧЕНИЯ</t>
  </si>
  <si>
    <t>Ананьева Т.Н., Новикова Н.Г., Исаев Г.Н.</t>
  </si>
  <si>
    <t>978-5-16-014887-8</t>
  </si>
  <si>
    <t>Российский государственный университет туризма и сервиса</t>
  </si>
  <si>
    <t>ТЕОРЕТИЧЕСКИЕ ОСНОВЫ РАЗРАБОТКИ И МОДЕЛИРОВАНИЯ СИСТЕМ АВТОМАТИЗАЦИИ</t>
  </si>
  <si>
    <t>Афонин А.М., Царегородцев Ю.Н., Петрова А.М. и др.</t>
  </si>
  <si>
    <t>147100.08.01</t>
  </si>
  <si>
    <t>Теоретические основы разработки и моделир..: Уч.пос. /А.М.Афонин -М.:Форум:ИНФРА-М,2024 -192с(СПО)(П)</t>
  </si>
  <si>
    <t>978-5-00091-678-0</t>
  </si>
  <si>
    <t>15.01.26, 15.01.27, 15.01.35, 15.01.36, 15.01.38, 15.02.07, 15.02.09, 15.02.10, 15.02.16, 15.02.18</t>
  </si>
  <si>
    <t>Рекомендовано Методическим советом Учебно-методического центра по профессиональному образованию Департамента образования города Москвы в качестве учебного пособия для студентов образовательных учреждений среднего профессионального образования</t>
  </si>
  <si>
    <t>035580.28.01</t>
  </si>
  <si>
    <t>Теоретические основы электротехники: Уч. / Е.А.Лоторейчук - М.:ИД ФОРУМ, НИЦ ИНФРА-М,2025 - 317с(СПО)(п)</t>
  </si>
  <si>
    <t>ТЕОРЕТИЧЕСКИЕ ОСНОВЫ ЭЛЕКТРОТЕХНИКИ</t>
  </si>
  <si>
    <t>978-5-8199-0764-1</t>
  </si>
  <si>
    <t>00.02.39, 08.01.21, 08.01.29, 08.01.30, 08.01.31, 08.01.32, 08.02.03, 08.02.04, 08.02.09, 08.02.12, 08.02.13, 09.01.04, 09.01.05, 10.02.04, 11.01.01, 11.01.05, 11.01.11, 11.02.13, 11.02.16, 12.01.07, 12.02.01, 12.02.09, 12.02.10, 13.01.03, 13.01.04, 13.01.05, 13.01.06, 13.01.07, 13.01.13, 13.01.14, 14.02.02, 15.01.05, 15.01.37, 15.02.06, 15.02.09, 15.02.10, 15.02.18, 18.01.03, 18.01.06, 18.01.08, 18.01.26, 18.01.27, 18.01.28, 19.01.09, 19.02.14, 21.01.03, 21.01.04, 21.01.10, 23.01.02, 23.01.03, 23.01.06, 23.01.07, 23.01.08, 23.01.09, 23.01.10, 23.01.13, 23.01.14, 23.01.15, 23.01.17, 23.02.04, 23.02.06, 23.02.07, 24.01.04, 24.02.04, 25.02.03, 26.01.01, 26.01.05, 26.01.12, 26.01.13, 26.02.04, 27.02.03, 27.02.04, 27.02.06, 27.02.07, 35.01.06, 35.01.15, 35.01.25, 35.01.29, 55.02.01</t>
  </si>
  <si>
    <t>Допущено Министерством образования и науки Российской Федерации в качестве учебника для студентов учреждений среднего профессионального образования, обучающихся по специальностям технического профиля</t>
  </si>
  <si>
    <t>0103</t>
  </si>
  <si>
    <t>811541.01.01</t>
  </si>
  <si>
    <t>Теория электрич. цепей и электромагнит. поля: Сб. задач: Уч.пос. / Л.П.Гаврилов-М.:НИЦ ИНФРА-М,2024.-181 с.(СПО)(п)</t>
  </si>
  <si>
    <t>ТЕОРИЯ ЭЛЕКТРИЧЕСКИХ ЦЕПЕЙ И ЭЛЕКТРОМАГНИТНОГО ПОЛЯ: СБОРНИК ЗАДАЧ</t>
  </si>
  <si>
    <t>Гаврилов Л.П.</t>
  </si>
  <si>
    <t>978-5-16-018972-7</t>
  </si>
  <si>
    <t>08.01.29, 08.01.30, 08.01.31, 08.01.32, 08.02.03, 08.02.04, 08.02.09, 08.02.12, 08.02.13, 09.01.04, 09.01.05, 10.02.04, 11.01.01, 11.01.05, 11.01.11, 11.02.03, 11.02.06, 11.02.07, 11.02.09, 11.02.11, 11.02.13, 11.02.14, 11.02.15, 11.02.16, 11.02.17, 11.02.18, 12.01.07, 12.02.01, 12.02.09, 13.01.03, 13.01.04, 13.01.05, 13.01.06, 13.01.07, 13.01.13, 13.01.14, 13.02.07, 13.02.12, 13.02.13, 15.01.37, 15.02.10, 18.01.03, 18.01.06, 18.01.08, 18.01.26, 18.01.27, 18.01.28, 19.01.09, 19.02.14, 21.01.03, 21.01.04, 21.01.10, 23.01.02, 23.01.06, 23.01.07, 23.01.08, 23.01.09, 23.01.10, 23.01.13, 23.01.14, 23.01.15, 23.01.17, 23.02.06, 24.01.04, 24.02.04, 25.02.03, 26.01.01, 26.01.05, 26.01.12, 26.01.13, 27.02.03, 27.02.04, 27.02.06, 27.02.07, 35.01.06, 35.01.15, 35.01.25, 35.01.29, 55.02.01</t>
  </si>
  <si>
    <t>Военная академия Ракетных войск стратегического назначения им. Петра Великого</t>
  </si>
  <si>
    <t>ТЕХНИЧЕСКИЙ СЕРВИС ТРАНСПОРТНЫХ МАШИН И ОБОРУДОВАНИЯ</t>
  </si>
  <si>
    <t>Головин С.Ф.</t>
  </si>
  <si>
    <t>704196.06.01</t>
  </si>
  <si>
    <t>Технический сервис транспорт. машин и оборуд.: Уч.пос. / С.Ф.Головин - М.:НИЦ ИНФРА-М,2024 - 282с(СПО)(П)</t>
  </si>
  <si>
    <t>978-5-16-014919-6</t>
  </si>
  <si>
    <t>35.02.16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</si>
  <si>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23.02.00 «Техника и технологии наземного транспорта» (протокол № 5 от 11.03.2019)</t>
  </si>
  <si>
    <t>083040.15.01</t>
  </si>
  <si>
    <t>Техническое обслуж. автомоб. заруб. произв.: Уч.пос. / И.С.Туревский-М.:ИД ФОРУМ, НИЦ ИНФРА-М,2024-208 с.(СПО)(П)</t>
  </si>
  <si>
    <t>ТЕХНИЧЕСКОЕ ОБСЛУЖИВАНИЕ АВТОМОБИЛЕЙ ЗАРУБЕЖНОГО ПРОИЗВОДСТВА</t>
  </si>
  <si>
    <t>978-5-8199-0758-0</t>
  </si>
  <si>
    <t>Допущено Министерством образования Российской Федерации в качестве учебного пособия для студентов учреждений среднего профессионального образования, обучающихся по специальности 23.02.03 «Техническое обслуживание и ремонт автомобильного транспорта»</t>
  </si>
  <si>
    <t>058260.19.01</t>
  </si>
  <si>
    <t>Техническое обслуж. автомобилей: Уч.пос.: Кн.2 / Туревский И.С.-М.:ИД ФОРУМ,НИЦ ИНФРА-М,2024-256с(СПО)(п)</t>
  </si>
  <si>
    <t>ТЕХНИЧЕСКОЕ ОБСЛУЖИВАНИЕ АВТОМОБИЛЕЙ</t>
  </si>
  <si>
    <t>978-5-8199-0709-2</t>
  </si>
  <si>
    <t>08.02.12, 23.01.03, 23.01.17, 23.02.02, 23.02.03, 23.02.07</t>
  </si>
  <si>
    <t>0105</t>
  </si>
  <si>
    <t>065500.19.01</t>
  </si>
  <si>
    <t>Техническое обслуж.автомобилей: Уч.пос.: Кн.1  / И.С.Туревский-М.:ИД ФОРУМ, НИЦ ИНФРА-М,2023-432с(П)</t>
  </si>
  <si>
    <t>978-5-8199-0690-3</t>
  </si>
  <si>
    <t>23.01.03, 23.01.17, 23.02.02, 23.02.03, 23.02.07, 35.02.07, 35.02.16</t>
  </si>
  <si>
    <t>Допущено Министерством образования Российской Федерации в качестве учебного пособия для студентов учреждений среднего профессионального образования, обучающихся по специальности «Техническое обслуживание и ремонт автомобильного транспорта»</t>
  </si>
  <si>
    <t>697049.06.01</t>
  </si>
  <si>
    <t>Технологии параллельного программир.: Уч.пос. / С.А.Лупин - М.:ИД ФОРУМ,НИЦ ИНФРА-М,2024 - 206с(СПО)(П)</t>
  </si>
  <si>
    <t>ТЕХНОЛОГИИ ПАРАЛЛЕЛЬНОГО ПРОГРАММИРОВАНИЯ</t>
  </si>
  <si>
    <t>Лупин С.А., Посыпкин М.А.</t>
  </si>
  <si>
    <t>978-5-8199-0853-2</t>
  </si>
  <si>
    <t>707129.09.01</t>
  </si>
  <si>
    <t>Технологическое оборуд. для АЗС и нефтебаз: Уч.пос.: В 2ч.Ч.2 / Ю.Н.Безбородов, -М.:НИЦ ИНФРА-М, СФУ,2024-171с.(П)</t>
  </si>
  <si>
    <t>ТЕХНОЛОГИЧЕСКОЕ ОБОРУДОВАНИЕ ДЛЯ АЗС И НЕФТЕБАЗ. В 2-Х ЧАСТЯХ., Т.2</t>
  </si>
  <si>
    <t>Безбородов Ю.Н., Петров О.Н., Сокольников А.Н. и др.</t>
  </si>
  <si>
    <t>Среднее профессиональное образование (СФУ)</t>
  </si>
  <si>
    <t>978-5-16-017078-7</t>
  </si>
  <si>
    <t>23.02.01, 23.02.03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</si>
  <si>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укрупненной группе специальностей 23.02.00 «Техника и технологии наземного транспорта»</t>
  </si>
  <si>
    <t>707128.06.01</t>
  </si>
  <si>
    <t>Технологическое оборуд. для АЗС и нефтебаз: Уч.пос.: Ч.1 / Ю.Н.Безбородов - М.:НИЦ ИНФРА-М, СФУ,2024-168 с(П)</t>
  </si>
  <si>
    <t>ТЕХНОЛОГИЧЕСКОЕ ОБОРУДОВАНИЕ ДЛЯ АЗС И НЕФТЕБАЗ, Т.1</t>
  </si>
  <si>
    <t>978-5-16-017116-6</t>
  </si>
  <si>
    <t>ТЕХНОЛОГИЯ РАЗРАБОТКИ ПРОГРАММНОГО ОБЕСПЕЧЕНИЯ</t>
  </si>
  <si>
    <t>Гагарина Л.Г., Кокорева Е.В., Сидорова-Виснадул Б.Д. и др.</t>
  </si>
  <si>
    <t>684898.10.01</t>
  </si>
  <si>
    <t>Технология разработки программного обесп.: Уч.пос./ Под ред. Гагариной Л.Г-М:ИД ФОРУМ,2024-400с(СПО)(п)</t>
  </si>
  <si>
    <t>978-5-8199-0812-9</t>
  </si>
  <si>
    <t>683132.06.01</t>
  </si>
  <si>
    <t>Тракторы и автомобили: Уч. / А.В.Богатырев - М.:НИЦ ИНФРА-М,2024 -  425 с.-(СПО)(П)</t>
  </si>
  <si>
    <t>ТРАКТОРЫ И АВТОМОБИЛИ</t>
  </si>
  <si>
    <t>Богатырев А.В., Лехтер В.Р.</t>
  </si>
  <si>
    <t>978-5-16-014009-4</t>
  </si>
  <si>
    <t>21.02.12, 35.01.27, 35.02.07, 35.02.16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</si>
  <si>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 специальностям 35.02.07 «Механизация сельского хозяйства», 23.02.02 «Автомобиле- и тракторостроение», 23.02.03 «Техническое обслуживание и ремонт автомобильного транспорта»</t>
  </si>
  <si>
    <t>705530.04.01</t>
  </si>
  <si>
    <t>Тяговые электр. системы автотрансп. средств: Уч. / Е.М.Овсянников - М:Форум,НИЦ ИНФРА-М,2023-303с(СПО)</t>
  </si>
  <si>
    <t>ТЯГОВЫЕ ЭЛЕКТРИЧЕСКИЕ СИСТЕМЫ АВТОТРАНСПОРТНЫХ СРЕДСТВ</t>
  </si>
  <si>
    <t>Овсянников Е.М., Фомин А.П.</t>
  </si>
  <si>
    <t>978-5-00091-677-3</t>
  </si>
  <si>
    <t>23.02.02, 23.02.03, 23.02.05, 23.02.07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</si>
  <si>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специальностям 23.02.02 «Автомобиле- и тракторостроение», 23.02.03 «Техническое обслуживание и ремонт автомобильного транспорта», 23.02.04 «Техническая эксплуатация подъемно-транспортных, строительных, дорожных машин и оборудования (по отраслям)», 23.02.07 «Техническое обслуживание и ремонт двигателей, систем и агрегатов автомобилей»</t>
  </si>
  <si>
    <t>УПРАВЛЕНИЕ В ТЕХНИЧЕСКИХ СИСТЕМАХ</t>
  </si>
  <si>
    <t>747294.02.01</t>
  </si>
  <si>
    <t>Управление данными в транспортных сис.: Уч.пос. / В.А.Гвоздева-М.:НИЦ ИНФРА-М,2023.-234 с.(СПО)(П)</t>
  </si>
  <si>
    <t>УПРАВЛЕНИЕ ДАННЫМИ В ТРАНСПОРТНЫХ СИСТЕМАХ</t>
  </si>
  <si>
    <t>978-5-16-016554-7</t>
  </si>
  <si>
    <t>23.02.01, 26.02.01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</si>
  <si>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укрупненным группам специальностей 23.00.00 «Техника и технологии наземного транспорта», 26.00.00 «Техника и технологии кораблестроения и водного транспорта» (протокол № 8 от 22.06.2020)</t>
  </si>
  <si>
    <t>720383.03.01</t>
  </si>
  <si>
    <t>Управление качеством программного обесп.: Уч. / Б.В.Черников - М.:ИД ФОРУМ, НИЦ ИНФРА-М,2022 - 240с(СПО)(п)</t>
  </si>
  <si>
    <t>УПРАВЛЕНИЕ КАЧЕСТВОМ ПРОГРАММНОГО ОБЕСПЕЧЕНИЯ</t>
  </si>
  <si>
    <t>978-5-8199-0902-7</t>
  </si>
  <si>
    <t>УПРАВЛЕНИЕ ПРОЕКТАМИ ИНФОРМАЦИОННЫХ СИСТЕМ</t>
  </si>
  <si>
    <t>Сысоева Л.А., Сатунина А.Е.</t>
  </si>
  <si>
    <t>719618.03.01</t>
  </si>
  <si>
    <t>Управление проектами информационных систем: Уч.пос. / Л.А.Сысоева-М.:НИЦ ИНФРА-М,2023-345с.-(СПО)(П)</t>
  </si>
  <si>
    <t>978-5-16-015645-3</t>
  </si>
  <si>
    <t>09.02.04, 09.02.07</t>
  </si>
  <si>
    <t>059200.18.01</t>
  </si>
  <si>
    <t>Устройство автомобиля: Уч.пос. / В.П.Передерий - М.:НИЦ ИНФРА-М,2024 - 286 с.-(СПО)(п)</t>
  </si>
  <si>
    <t>УСТРОЙСТВО АВТОМОБИЛЯ</t>
  </si>
  <si>
    <t>Передерий В. П.</t>
  </si>
  <si>
    <t>978-5-16-020051-4</t>
  </si>
  <si>
    <t>23.02.02, 23.02.03, 35.02.01, 35.02.07, 44.02.06</t>
  </si>
  <si>
    <t>Допущено Министерством образования и науки Российской Федерации в качестве учебного пособия для студентов образовательных учреждений среднего профессионального образования</t>
  </si>
  <si>
    <t>Московская академия экономики и права</t>
  </si>
  <si>
    <t>059160.13.01</t>
  </si>
  <si>
    <t>Устройство и функционир. информ. систем: Уч.пос./ Н.З.Емельянова -2 изд.-М:Форум,2023-448с.(ПО) (п)</t>
  </si>
  <si>
    <t>УСТРОЙСТВО И ФУНКЦИОНИРОВАНИЕ ИНФОРМАЦИОННЫХ СИСТЕМ, ИЗД.2</t>
  </si>
  <si>
    <t>Емельянова Н. З., Партыка Т. Л., Попов И. И.</t>
  </si>
  <si>
    <t>978-5-91134-662-1</t>
  </si>
  <si>
    <t>08.02.01, 09.02.04</t>
  </si>
  <si>
    <t>Рекомендовано в качестве учебного пособия для студентов учреждений среднего профессионального образования, обучающихся по специальности 09.02.04 «Информационные системы (по отраслям)»</t>
  </si>
  <si>
    <t>657021.10.01</t>
  </si>
  <si>
    <t>Устройство, тех. обслуж. и ремонт автомобилей: Уч.пос. / В.М.Виноградов - М.:КУРС, НИЦ ИНФРА-М,2025-376с(п)</t>
  </si>
  <si>
    <t>УСТРОЙСТВО, ТЕХНИЧЕСКОЕ ОБСЛУЖИВАНИЕ И РЕМОНТ АВТОМОБИЛЕЙ</t>
  </si>
  <si>
    <t>Виноградов В.М.</t>
  </si>
  <si>
    <t>978-5-906923-31-8</t>
  </si>
  <si>
    <t>12.03.01</t>
  </si>
  <si>
    <t>23.03.03</t>
  </si>
  <si>
    <t>00.03.03</t>
  </si>
  <si>
    <t>085730.20.01</t>
  </si>
  <si>
    <t>Численные методы и програм.: Уч.пос. / Под ред. Гагариной Л.Г.-М.:ИД ФОРУМ,НИЦ ИНФРА-М,2025-336с.(СПО)(П)</t>
  </si>
  <si>
    <t>ЧИСЛЕННЫЕ МЕТОДЫ И ПРОГРАММИРОВАНИЕ</t>
  </si>
  <si>
    <t>Колдаев В.Д., Гагарина Л.Г.</t>
  </si>
  <si>
    <t>978-5-8199-0779-5</t>
  </si>
  <si>
    <t>09.02.01, 09.02.02, 09.02.03, 09.02.04, 09.02.05, 09.02.07, 09.02.10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</si>
  <si>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группе специальностей 09.00.00 «Информатика и вычислительная техника»</t>
  </si>
  <si>
    <t>079250.20.01</t>
  </si>
  <si>
    <t>Экономика отрасли (автомоб. транспорт): Уч. / И.С.Туревский-М.:ИД ФОРУМ, НИЦ ИНФРА-М,2024.-288 с.(СПО)(П)</t>
  </si>
  <si>
    <t>ЭКОНОМИКА ОТРАСЛИ (АВТОМОБИЛЬНЫЙ ТРАНСПОРТ)</t>
  </si>
  <si>
    <t>978-5-8199-0815-0</t>
  </si>
  <si>
    <t>23.02.03, 23.02.07</t>
  </si>
  <si>
    <t>Допущено Министерством образования и науки Российской Федерации в качестве учебника для студентов учреждений среднего профессионального образования, обучающихся по специальности «Техническое обслуживание и ремонт автомобильного транспорта»</t>
  </si>
  <si>
    <t>Сельское хозяйство</t>
  </si>
  <si>
    <t>640318.08.01</t>
  </si>
  <si>
    <t>Эксплуатация объектов сетевой инфраструкт.: Уч. / А.В.Назаров - М.:КУРС, НИЦ ИНФРА-М,2023 - 360 с(СПО)(П)</t>
  </si>
  <si>
    <t>ЭКСПЛУАТАЦИЯ ОБЪЕКТОВ СЕТЕВОЙ ИНФРАСТРУКТУРЫ</t>
  </si>
  <si>
    <t>Назаров А.В., Енгалычев А.Н., Мельников В.П.</t>
  </si>
  <si>
    <t>978-5-906923-06-6</t>
  </si>
  <si>
    <t>09.02.02, 09.02.06, 11.02.15</t>
  </si>
  <si>
    <t>ЭКСПЛУАТАЦИЯ ЭЛЕКТРООБОРУДОВАНИЯ. ЗАДАЧНИК</t>
  </si>
  <si>
    <t>Хорольский В.Я., Таранов М.А., Медведько Ю.А.</t>
  </si>
  <si>
    <t>704322.04.01</t>
  </si>
  <si>
    <t>Эксплуатация электрооборудования. Задачник:Уч.пос. / В.Я.Хорольский-М.:Форум, НИЦ ИНФРА-М,2024.-176с</t>
  </si>
  <si>
    <t>978-5-00091-669-8</t>
  </si>
  <si>
    <t>08.02.09, 13.02.07, 13.02.12, 13.02.13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</si>
  <si>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13.02.11 «Техническая эксплуатация и обслуживание электрического и электромеханического оборудования (по отраслям)», 35.02.08 «Электрификация и автоматизация сельского хозяйства» (протокол № 3 от 11.02.2019)</t>
  </si>
  <si>
    <t>742691.08.01</t>
  </si>
  <si>
    <t>Эксплуатация, диагностика и ремонт электрооборуд.: Уч.пос. / В.И.Полищук-М.:НИЦ ИНФРА-М,2024.-203 с.(СПО)(П)</t>
  </si>
  <si>
    <t>ЭКСПЛУАТАЦИЯ, ДИАГНОСТИКА И РЕМОНТ ЭЛЕКТРООБОРУДОВАНИЯ</t>
  </si>
  <si>
    <t>Полищук В.И.</t>
  </si>
  <si>
    <t>978-5-16-016457-1</t>
  </si>
  <si>
    <t>08.02.09, 13.02.01, 13.02.02, 13.02.04, 13.02.07, 13.02.12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</si>
  <si>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техническим специальностям (протокол № 5 от 16.03.2020)</t>
  </si>
  <si>
    <t>Алтайский государственный технический университет им. И.И. Ползунова</t>
  </si>
  <si>
    <t>702086.07.01</t>
  </si>
  <si>
    <t>Электрические аппараты и цепи подвиж. состава: Уч.пос. / А.С.Мазнев - 2 изд.-М.:НИЦ ИНФРА-М,2025-278с(п)</t>
  </si>
  <si>
    <t>ЭЛЕКТРИЧЕСКИЕ АППАРАТЫ И ЦЕПИ ПОДВИЖНОГО СОСТАВА, ИЗД.2</t>
  </si>
  <si>
    <t>Мазнев А.С., Шатнев О.И.</t>
  </si>
  <si>
    <t>978-5-16-015014-7</t>
  </si>
  <si>
    <t>23.02.05, 23.02.06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</si>
  <si>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23.02.06 «Техническая эксплуатация подвижного состава железных дорог» (протокол № 1 от 20.01.2020)</t>
  </si>
  <si>
    <t>ЭЛЕКТРИЧЕСКИЕ АППАРАТЫ</t>
  </si>
  <si>
    <t>Щербаков Е.Ф., Александров Д.С.</t>
  </si>
  <si>
    <t>Ульяновский государственный технический университет</t>
  </si>
  <si>
    <t>683136.09.01</t>
  </si>
  <si>
    <t>Электрические аппараты: Уч.пос. / Е.Ф.Щербаков - М.:Форум, НИЦ ИНФРА-М,2024 - 303 с.(СПО)(П)</t>
  </si>
  <si>
    <t>978-5-00091-561-5</t>
  </si>
  <si>
    <t>08.01.29, 08.01.30, 08.01.31, 08.01.32, 08.02.03, 08.02.04, 08.02.09, 08.02.12, 08.02.13, 09.01.04, 09.01.05, 10.02.04, 11.01.01, 11.01.05, 11.01.11, 11.02.13, 11.02.16, 12.01.07, 12.02.01, 12.02.09, 13.01.03, 13.01.04, 13.01.05, 13.01.06, 13.01.07, 13.01.13, 13.01.14, 13.02.13, 15.01.37, 15.02.10, 18.01.03, 18.01.06, 18.01.08, 18.01.26, 18.01.27, 18.01.28, 19.01.09, 19.02.14, 21.01.03, 21.01.04, 21.01.10, 23.01.02, 23.01.06, 23.01.07, 23.01.08, 23.01.09, 23.01.10, 23.01.13, 23.01.14, 23.01.15, 23.01.17, 23.02.06, 24.01.04, 24.02.04, 25.02.03, 26.01.01, 26.01.05, 26.01.12, 26.01.13, 27.02.03, 27.02.04, 27.02.06, 27.02.07, 35.01.06, 35.01.15, 35.01.25, 35.01.29, 55.02.01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</si>
  <si>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укрупненной группе специальностей 13.02.00 «Электроэнергетика и электротехника»</t>
  </si>
  <si>
    <t>719249.03.01</t>
  </si>
  <si>
    <t>Электрические машины, электропривод и сис. интеллект...: Уч.пос. / А.Е.Поляков-М.:Форум, НИЦ ИНФРА-М,2024-224с(о)</t>
  </si>
  <si>
    <t>ЭЛЕКТРИЧЕСКИЕ МАШИНЫ, ЭЛЕКТРОПРИВОД И СИСТЕМЫ ИНТЕЛЛЕКТУАЛЬНОГО УПРАВЛЕНИЯ ЭЛЕКТРОТЕХНИЧЕСКИМИ КОМПЛЕКСАМИ</t>
  </si>
  <si>
    <t>Поляков А.Е., Чесноков А.В., Филимонова Е.М.</t>
  </si>
  <si>
    <t>978-5-00091-720-6</t>
  </si>
  <si>
    <t>08.01.29, 08.01.30, 08.01.31, 08.01.32, 08.02.03, 08.02.04, 08.02.09, 08.02.12, 08.02.13, 09.01.04, 09.01.05, 10.02.04, 11.01.01, 11.01.05, 11.01.11, 11.02.13, 11.02.16, 12.01.07, 12.02.01, 12.02.09, 13.01.03, 13.01.04, 13.01.05, 13.01.06, 13.01.07, 13.01.13, 13.01.14, 13.02.12, 13.02.13, 15.01.37, 15.02.07, 15.02.10, 18.01.03, 18.01.06, 18.01.08, 18.01.26, 18.01.27, 18.01.28, 19.01.09, 19.02.14, 21.01.03, 21.01.04, 21.01.10, 23.01.02, 23.01.06, 23.01.07, 23.01.08, 23.01.09, 23.01.10, 23.01.13, 23.01.14, 23.01.15, 23.01.17, 23.02.06, 24.01.04, 24.02.04, 25.02.03, 26.01.01, 26.01.05, 26.01.12, 26.01.13, 27.02.03, 27.02.04, 27.02.06, 27.02.07, 35.01.06, 35.01.15, 35.01.25, 35.01.29, 55.02.01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</si>
  <si>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15.02.00 «Машиностроение» и специальности 13.02.10 «Электрические машины и аппараты» (протокол № 12 от 24.06.2019)</t>
  </si>
  <si>
    <t>249900.10.01</t>
  </si>
  <si>
    <t>Электрические машины. Лаб. раб.: Уч.пос. / А.В.Глазков-М.:ИЦ РИОР, НИЦ ИНФРА-М,2024.-96 с.(СПО)(о)</t>
  </si>
  <si>
    <t>ЭЛЕКТРИЧЕСКИЕ МАШИНЫ. ЛАБОРАТОРНЫЕ РАБОТЫ</t>
  </si>
  <si>
    <t>Глазков А.В.</t>
  </si>
  <si>
    <t>978-5-369-01312-0</t>
  </si>
  <si>
    <t>08.01.29, 08.01.30, 08.01.31, 08.01.32, 08.02.03, 08.02.04, 08.02.09, 08.02.12, 08.02.13, 09.01.04, 09.01.05, 10.02.04, 11.01.01, 11.01.05, 11.01.11, 11.02.13, 11.02.16, 12.01.07, 12.02.01, 12.02.09, 13.01.03, 13.01.04, 13.01.05, 13.01.06, 13.01.07, 13.01.13, 13.01.14, 13.02.13, 15.01.26, 15.01.27, 15.01.35, 15.01.36, 15.01.37, 15.01.38, 15.02.07, 15.02.09, 15.02.10, 15.02.16, 15.02.18, 18.01.03, 18.01.06, 18.01.08, 18.01.26, 18.01.27, 18.01.28, 19.01.09, 19.02.14, 21.01.03, 21.01.04, 21.01.10, 23.01.02, 23.01.06, 23.01.07, 23.01.08, 23.01.09, 23.01.10, 23.01.13, 23.01.14, 23.01.15, 23.01.17, 23.02.06, 24.01.04, 24.02.04, 25.02.03, 26.01.01, 26.01.05, 26.01.12, 26.01.13, 27.02.03, 27.02.04, 27.02.06, 27.02.07, 35.01.06, 35.01.15, 35.01.25, 35.01.29, 55.02.01</t>
  </si>
  <si>
    <t>Рекомендовано федеральным государственным автономным учреждением «Федеральный институт развития образования» (ФГАУ"ФИРО") в качестве учебного пособия для использования в учебном процессе образовательных учреждений, реализующих программы СПО</t>
  </si>
  <si>
    <t>Иркутский государственный университет</t>
  </si>
  <si>
    <t>ЭЛЕКТРИЧЕСКИЕ МАШИНЫ</t>
  </si>
  <si>
    <t>Встовский А.Л.</t>
  </si>
  <si>
    <t>708645.04.01</t>
  </si>
  <si>
    <t>Электрические машины: Уч.пос. / А.Л.Встовский - М.:НИЦ ИНФРА-М, СФУ,2024 - 462 с(СПО (СФУ))(п)</t>
  </si>
  <si>
    <t>978-5-16-019833-0</t>
  </si>
  <si>
    <t>08.02.09, 13.02.12, 13.02.13, 15.02.07, 15.02.10, 15.02.18, 27.02.04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</si>
  <si>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13.02.00 «Электро- и теплоэнергетика» (протокол № 4 от 25.02.2019)</t>
  </si>
  <si>
    <t>700582.06.01</t>
  </si>
  <si>
    <t>Электрический привод: Уч. / В.В.Москаленко - М.:НИЦ ИНФРА-М,2024 - 364 с.(СПО)(П)</t>
  </si>
  <si>
    <t>ЭЛЕКТРИЧЕСКИЙ ПРИВОД</t>
  </si>
  <si>
    <t>Москаленко В.В.</t>
  </si>
  <si>
    <t>978-5-16-014733-8</t>
  </si>
  <si>
    <t>13.02.01, 13.02.02, 13.02.04, 13.02.05, 13.02.07, 13.02.08, 13.02.09, 13.02.12, 13.02.13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</si>
  <si>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укрупненной группе специальностей 13.02.00 «Электро- и теплоэнергетика»</t>
  </si>
  <si>
    <t>Национальный исследовательский институт мировой экономики и международных отношений им. Е.М. Примако</t>
  </si>
  <si>
    <t>683138.03.01</t>
  </si>
  <si>
    <t>Электрический привод: Уч. / Е.М.Овсянников-М.:Форум, НИЦ ИНФРА-М,2024.-224 с..-(СПО)(П)</t>
  </si>
  <si>
    <t>978-5-00091-562-2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</si>
  <si>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укрупненной группе специальностей 23.02.00 «Техника и технологии наземного транспорта»</t>
  </si>
  <si>
    <t>054900.19.01</t>
  </si>
  <si>
    <t>Электрическое и электромех. оборуд.: Уч. / В.П.Шеховцов - 3 изд. - М.:НИЦ ИНФРА-М,2024-407 с.(СПО)(П)</t>
  </si>
  <si>
    <t>ЭЛЕКТРИЧЕСКОЕ И ЭЛЕКТРОМЕХАНИЧЕСКОЕ ОБОРУДОВАНИЕ, ИЗД.3</t>
  </si>
  <si>
    <t>978-5-16-013394-2</t>
  </si>
  <si>
    <t>08.02.01, 11.01.09, 11.01.11, 11.01.12, 11.02.14, 12.01.04, 12.01.05, 12.01.06, 12.01.07, 12.02.04, 13.01.05, 13.02.02, 13.02.07, 13.02.08, 13.02.12, 13.02.13, 15.02.06, 15.02.09, 15.02.10</t>
  </si>
  <si>
    <t>Допущено Министерством образования и науки Российской Федерации в качестве учебника для студентов учреждений среднего профессионального образования, обучающихся по группе специальностей «Электротехника»</t>
  </si>
  <si>
    <t>042420.17.01</t>
  </si>
  <si>
    <t>Электронная техника: Уч./ М.В.Гальперин, - 2 изд., -М.:НИЦ ИНФРА-М,2024-352 с.(СПО)(П)</t>
  </si>
  <si>
    <t>ЭЛЕКТРОННАЯ ТЕХНИКА, ИЗД.2</t>
  </si>
  <si>
    <t>Гальперин М.В.</t>
  </si>
  <si>
    <t>978-5-16-015415-2</t>
  </si>
  <si>
    <t>10.02.04, 11.02.03, 11.02.06, 11.02.07, 11.02.09, 11.02.11, 11.02.12, 11.02.13, 11.02.14, 11.02.15, 11.02.16, 11.02.17, 11.02.18, 12.02.01, 12.02.02, 12.02.03, 12.02.04, 12.02.05, 12.02.06, 12.02.07, 12.02.09, 12.02.10, 13.02.09, 13.02.12, 14.02.02, 24.02.04, 27.02.06</t>
  </si>
  <si>
    <t>Допущено Министерством образования и науки Российской Федерации в качестве учебника для студентов образовательных учреждений среднего профессионального образования, обучающихся по группам специальностей «Приборостроение», «Электроника и микроэлектроника, радиотехника и телекоммуникации», «Автоматизация и управление», «Информатика и вычислительная техника»</t>
  </si>
  <si>
    <t>0205</t>
  </si>
  <si>
    <t>719355.03.01</t>
  </si>
  <si>
    <t>Электронные сис. управ. работой дизельных двигателей: Уч.пос./Под ред. Головина С.И. - М.:НИЦ ИНФРА-М,2024-160 с.(СПО)</t>
  </si>
  <si>
    <t>ЭЛЕКТРОННЫЕ СИСТЕМЫ УПРАВЛЕНИЯ РАБОТОЙ ДИЗЕЛЬНЫХ ДВИГАТЕЛЕЙ</t>
  </si>
  <si>
    <t>Карелина М.Ю., Кравченко И.Н., Коломейченко А.В. и др.</t>
  </si>
  <si>
    <t>978-5-16-015626-2</t>
  </si>
  <si>
    <t>13.02.13, 23.02.02, 23.02.03, 23.02.04, 23.02.05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</si>
  <si>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23.02.00 «Техника и технологии наземного транспорта» (протокол № 12 от 24.06.2019)</t>
  </si>
  <si>
    <t>ЭЛЕКТРОННЫЕ СИСТЕМЫ МОБИЛЬНЫХ МАШИН</t>
  </si>
  <si>
    <t>Богатырев А.В.</t>
  </si>
  <si>
    <t>683139.02.01</t>
  </si>
  <si>
    <t>Электронные системы мобильных машин: Уч.пос. / А.В.Богатырев-М.:НИЦ ИНФРА-М,2023.-224 с.(СПО)(П)</t>
  </si>
  <si>
    <t>978-5-16-014015-5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</si>
  <si>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35.02.07 «Механизация сельского хозяйства» (протокол № 12 от 24.06.2019)</t>
  </si>
  <si>
    <t>043400.21.01</t>
  </si>
  <si>
    <t>Электрооборудование автомобилей: Уч.пос. / И.С.Туревский - М.:ИД ФОРУМ,НИЦ ИНФРА-М,2024-368с.-(СПО)(П)</t>
  </si>
  <si>
    <t>ЭЛЕКТРООБОРУДОВАНИЕ АВТОМОБИЛЕЙ</t>
  </si>
  <si>
    <t>978-5-8199-0697-2</t>
  </si>
  <si>
    <t>ЭЛЕКТРОПРЕОБРАЗОВАТЕЛЬНЫЕ УСТРОЙСТВА РЭС, ИЗД.2</t>
  </si>
  <si>
    <t>Арсеньев Г.Н.</t>
  </si>
  <si>
    <t>683140.03.01</t>
  </si>
  <si>
    <t>Электропреобразовательные устр. РЭС: Уч. /Г.Н.Арсеньев-2 изд.-М.:ИД ФОРУМ,НИЦ ИНФРА-М,2023-544с(СПО)</t>
  </si>
  <si>
    <t>978-5-8199-0806-8</t>
  </si>
  <si>
    <t>11.01.01, 11.01.02, 11.01.03, 11.01.04, 11.01.05, 11.01.06, 11.01.07, 11.01.08, 11.01.09, 11.01.10, 11.01.11, 11.01.12, 11.01.13, 11.02.03, 11.02.06, 11.02.07, 11.02.09, 11.02.11, 11.02.12, 11.02.13, 11.02.14, 11.02.15, 11.02.16, 11.02.17, 11.02.18, 24.02.04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</si>
  <si>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 специальностям УГС 11.02.00 «Электроника, радиотехника и системы связи»</t>
  </si>
  <si>
    <t>048900.17.01</t>
  </si>
  <si>
    <t>Электрорадиоизмерения: Уч. / Под ред. Сигова А.С. - 4 изд. - М.:Форум, НИЦ ИНФРА-М,2024 - 383 с.(П)</t>
  </si>
  <si>
    <t>ЭЛЕКТРОРАДИОИЗМЕРЕНИЯ, ИЗД.4</t>
  </si>
  <si>
    <t>Нефедов В.И., Сигов А.С., Битюков В.К. и др.</t>
  </si>
  <si>
    <t>978-5-00091-502-8</t>
  </si>
  <si>
    <t>11.02.03, 11.02.06, 11.02.07, 11.02.09, 11.02.11, 11.02.12, 11.02.13, 11.02.14, 11.02.15, 11.02.16, 11.02.17, 11.02.18, 12.02.01, 12.02.02, 12.02.03, 12.02.04, 12.02.05, 12.02.06, 12.02.07, 12.02.08, 12.02.09, 12.02.10, 13.02.01, 13.02.02, 13.02.04, 13.02.05, 13.02.07, 13.02.08, 13.02.09, 13.02.12, 13.02.13, 24.02.04, 27.02.06</t>
  </si>
  <si>
    <t>Допущено Министерством образования и науки Российской Федерации в качестве учебника для студентов учреждений среднего профессионального образования, обучающихся по группе специальностей 11.00.00 «Электроника, радиотехника и системы связи»</t>
  </si>
  <si>
    <t>711292.04.01</t>
  </si>
  <si>
    <t>Электротехника в примерах и задачах: Уч. / А.Е.Поляков - М.:Форум, НИЦ ИНФРА-М,2023 - 357 с.-(СПО)(П)</t>
  </si>
  <si>
    <t>ЭЛЕКТРОТЕХНИКА В ПРИМЕРАХ И ЗАДАЧАХ</t>
  </si>
  <si>
    <t>Поляков А.Е., Чесноков А.В.</t>
  </si>
  <si>
    <t>978-5-00091-701-5</t>
  </si>
  <si>
    <t>05.02.02, 08.01.29, 08.01.30, 08.01.31, 08.01.32, 08.02.02, 08.02.03, 08.02.04, 08.02.08, 08.02.09, 08.02.12, 08.02.13, 09.01.04, 09.01.05, 10.02.02, 10.02.03, 10.02.04, 11.01.01, 11.01.05, 11.01.11, 11.02.03, 11.02.07, 11.02.13, 11.02.14, 11.02.16, 11.02.17, 11.03.01, 12.01.07, 12.02.01, 12.02.03, 12.02.04, 12.02.05, 12.02.09, 12.03.01, 12.03.02, 12.03.05, 12.05.01, 13.01.03, 13.01.04, 13.01.05, 13.01.06, 13.01.07, 13.01.13, 13.01.14, 13.02.01, 13.02.02, 13.02.04, 13.02.05, 13.02.07, 13.02.08, 13.02.09, 13.02.12, 13.02.13, 14.02.01, 14.02.02, 14.03.02, 14.05.03, 14.05.04, 15.01.37, 15.02.01, 15.02.03, 15.02.06, 15.02.07, 15.02.09, 15.02.10, 15.02.17, 15.02.18, 15.02.19, 15.03.04, 15.03.05, 15.03.06, 18.01.03, 18.01.06, 18.01.08, 18.01.26, 18.01.27, 18.01.28, 18.02.01, 18.02.04, 18.02.05, 18.02.07, 18.02.09, 18.02.10, 18.02.12, 18.02.13, 18.02.14, 18.02.15, 19.01.09, 19.02.14, 20.02.01, 20.02.02, 20.02.03, 20.02.04, 20.02.06, 21.01.03, 21.01.04, 21.01.10, 21.01.15, 21.01.16, 21.02.01, 21.02.02, 21.02.03, 21.02.09, 21.02.10, 21.02.11, 21.02.12, 21.02.14, 21.02.15, 21.02.16, 21.02.17, 21.02.18, 21.02.20, 21.03.01, 21.05.04, 21.05.06, 22.02.08, 23.01.02, 23.01.03, 23.01.06, 23.01.07, 23.01.08, 23.01.09, 23.01.10, 23.01.13, 23.01.14, 23.01.15, 23.01.17, 23.02.01, 23.02.02, 23.02.03, 23.02.04, 23.02.05, 23.02.06, 23.02.07, 23.02.08, 23.05.06, 24.01.04, 24.02.04, 24.03.02, 24.05.06, 25.02.02, 25.02.03, 25.02.04, 25.02.05, 25.02.08, 25.02.09, 25.03.02, 25.03.04, 26.01.01, 26.01.05, 26.01.12, 26.01.13, 26.02.01, 26.02.04, 26.02.05, 26.02.06, 26.03.02, 27.02.01, 27.02.02, 27.02.03, 27.02.04, 27.02.05, 27.02.06, 27.02.07, 27.03.03, 27.03.04, 28.03.01, 28.03.02, 29.02.11, 29.03.01, 35.01.06, 35.01.15, 35.01.25, 35.01.29, 35.02.02, 35.02.16, 35.02.18, 38.02.08, 40.05.03, 44.02.06, 55.02.01, 35.02.19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</si>
  <si>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техническим специальностям (протокол № 5 от 11.03.2019)</t>
  </si>
  <si>
    <t>21.05.04</t>
  </si>
  <si>
    <t>078400.16.01</t>
  </si>
  <si>
    <t>Электротехника и электроника: Уч. / М.В.Гальперин - 2 изд. - М.:Форум, НИЦ ИНФРА-М,2022 - 480 с.(СПО)(П)</t>
  </si>
  <si>
    <t>ЭЛЕКТРОТЕХНИКА И ЭЛЕКТРОНИКА, ИЗД.2</t>
  </si>
  <si>
    <t>978-5-00091-450-2</t>
  </si>
  <si>
    <t>00.02.39, 08.01.29, 08.01.30, 08.01.31, 08.01.32, 08.02.02, 08.02.03, 08.02.04, 08.02.08, 08.02.09, 08.02.12, 08.02.13, 09.01.04, 09.01.05, 10.02.02, 10.02.03, 10.02.04, 11.01.01, 11.01.05, 11.01.11, 11.02.03, 11.02.07, 11.02.13, 11.02.14, 11.02.16, 11.02.17, 11.03.01, 12.01.07, 12.02.01, 12.02.03, 12.02.04, 12.02.05, 12.02.09, 12.03.01, 12.03.02, 12.03.05, 12.05.01, 13.01.03, 13.01.04, 13.01.05, 13.01.06, 13.01.07, 13.01.13, 13.01.14, 13.02.01, 13.02.02, 13.02.04, 13.02.05, 13.02.07, 13.02.08, 13.02.09, 13.02.12, 13.02.13, 14.02.01, 14.02.02, 14.03.02, 14.05.03, 14.05.04, 15.01.37, 15.02.01, 15.02.03, 15.02.06, 15.02.07, 15.02.09, 15.02.10, 15.02.17, 15.02.18, 15.02.19, 15.03.04, 15.03.05, 15.03.06, 18.01.03, 18.01.06, 18.01.08, 18.01.26, 18.01.27, 18.01.28, 18.02.01, 18.02.04, 18.02.05, 18.02.07, 18.02.09, 18.02.10, 18.02.12, 18.02.13, 18.02.14, 18.02.15, 19.01.09, 19.02.14, 20.02.01, 20.02.02, 20.02.03, 20.02.04, 20.02.06, 21.01.03, 21.01.04, 21.01.10, 21.01.15, 21.01.16, 21.02.01, 21.02.02, 21.02.03, 21.02.09, 21.02.10, 21.02.11, 21.02.12, 21.02.14, 21.02.15, 21.02.16, 21.02.17, 21.02.18, 21.02.20, 21.03.01, 21.05.04, 21.05.06, 22.02.08, 23.01.02, 23.01.03, 23.01.06, 23.01.07, 23.01.08, 23.01.09, 23.01.10, 23.01.13, 23.01.14, 23.01.15, 23.01.17, 23.02.01, 23.02.02, 23.02.03, 23.02.04, 23.02.05, 23.02.06, 23.02.07, 23.02.08, 23.05.06, 24.01.04, 24.02.04, 24.03.02, 24.05.06, 25.02.02, 25.02.03, 25.02.04, 25.02.05, 25.02.08, 25.02.09, 25.03.02, 25.03.04, 26.01.01, 26.01.05, 26.01.12, 26.01.13, 26.02.01, 26.02.05, 26.02.06, 26.03.02, 27.02.01, 27.02.02, 27.02.03, 27.02.04, 27.02.05, 27.02.06, 27.02.07, 27.03.03, 27.03.04, 28.03.01, 28.03.02, 29.02.11, 29.03.01, 35.01.06, 35.01.15, 35.01.25, 35.01.29, 35.02.02, 35.02.16, 35.02.18, 38.02.08, 40.05.03, 44.02.06, 55.02.01, 35.02.19</t>
  </si>
  <si>
    <t>ЭЛЕКТРОТЕХНИКА И ЭЛЕКТРОНИКА</t>
  </si>
  <si>
    <t>Маркелов С.Н., Сазанов Б.Я.</t>
  </si>
  <si>
    <t>690182.05.01</t>
  </si>
  <si>
    <t>Электротехника и электроника: Уч.пос. / С.Н.Маркелов - М.:НИЦ ИНФРА-М,2024 - 267 с.-(СПО)(П)</t>
  </si>
  <si>
    <t>978-5-16-014453-5</t>
  </si>
  <si>
    <t>08.01.29, 08.01.30, 08.01.31, 08.01.32, 08.02.02, 08.02.03, 08.02.04, 08.02.08, 08.02.09, 08.02.12, 08.02.13, 09.01.04, 09.01.05, 10.02.02, 10.02.03, 10.02.04, 11.01.01, 11.01.05, 11.01.11, 11.02.03, 11.02.07, 11.02.13, 11.02.14, 11.02.16, 11.02.17, 11.03.01, 12.01.07, 12.02.01, 12.02.03, 12.02.04, 12.02.05, 12.02.09, 12.03.01, 12.03.02, 12.03.05, 12.05.01, 13.01.03, 13.01.04, 13.01.05, 13.01.06, 13.01.07, 13.01.13, 13.01.14, 13.02.01, 13.02.02, 13.02.04, 13.02.05, 13.02.07, 13.02.08, 13.02.09, 13.02.12, 13.02.13, 14.02.01, 14.02.02, 14.03.02, 14.05.03, 14.05.04, 15.01.37, 15.02.01, 15.02.03, 15.02.06, 15.02.07, 15.02.09, 15.02.10, 15.02.17, 15.02.18, 15.02.19, 15.03.04, 15.03.05, 15.03.06, 18.01.03, 18.01.06, 18.01.08, 18.01.26, 18.01.27, 18.01.28, 18.02.01, 18.02.04, 18.02.05, 18.02.07, 18.02.09, 18.02.10, 18.02.12, 18.02.13, 18.02.14, 18.02.15, 19.01.09, 19.02.14, 20.02.01, 20.02.02, 20.02.03, 20.02.04, 20.02.06, 21.01.03, 21.01.04, 21.01.10, 21.01.15, 21.01.16, 21.02.01, 21.02.02, 21.02.03, 21.02.09, 21.02.10, 21.02.11, 21.02.12, 21.02.14, 21.02.15, 21.02.16, 21.02.17, 21.02.18, 21.02.20, 21.03.01, 21.05.04, 21.05.06, 22.02.08, 23.01.02, 23.01.03, 23.01.06, 23.01.07, 23.01.08, 23.01.09, 23.01.10, 23.01.13, 23.01.14, 23.01.15, 23.01.17, 23.02.01, 23.02.02, 23.02.03, 23.02.04, 23.02.05, 23.02.06, 23.02.07, 23.02.08, 23.05.06, 24.01.04, 24.02.04, 24.03.02, 24.05.06, 25.02.02, 25.02.03, 25.02.04, 25.02.05, 25.02.08, 25.02.09, 25.03.02, 25.03.04, 26.01.01, 26.01.05, 26.01.12, 26.01.13, 26.02.01, 26.02.05, 26.02.06, 26.03.02, 27.02.01, 27.02.02, 27.02.03, 27.02.04, 27.02.05, 27.02.06, 27.02.07, 27.03.03, 27.03.04, 28.03.01, 28.03.02, 29.02.11, 29.03.01, 35.01.06, 35.01.15, 35.01.25, 35.01.29, 35.02.02, 35.02.07, 35.02.16, 35.02.18, 38.02.08, 40.05.03, 44.02.06, 55.02.01, 35.02.19</t>
  </si>
  <si>
    <t>Допущено Министерством образования и науки Российской Федерации в качестве учебного пособия для студентов учреждений высшего и среднего профессионального образования, обучающихся по группе специальностей «Энергетика», «Электротехника», «Электроснабжение», «Эксплуатация транспортного электрооборудования и автоматики»</t>
  </si>
  <si>
    <t>103150.22.01</t>
  </si>
  <si>
    <t>Электротехника с основами электроники: Уч.пос. / А.К.Славинский - М.:ИД Форум, НИЦ ИНФРА-М,2025 - 448 с.(СПО)(п)</t>
  </si>
  <si>
    <t>ЭЛЕКТРОТЕХНИКА С ОСНОВАМИ ЭЛЕКТРОНИКИ</t>
  </si>
  <si>
    <t>Славинский А.К., Туревский И.С.</t>
  </si>
  <si>
    <t>978-5-8199-0747-4</t>
  </si>
  <si>
    <t>00.02.39, 08.01.29, 08.01.30, 08.01.31, 08.01.32, 08.02.01, 08.02.02, 08.02.03, 08.02.04, 08.02.08, 08.02.09, 08.02.12, 08.02.13, 09.01.04, 09.01.05, 10.02.02, 10.02.03, 10.02.04, 11.01.01, 11.01.05, 11.01.11, 11.02.03, 11.02.07, 11.02.13, 11.02.14, 11.02.16, 11.02.17, 11.03.01, 12.01.07, 12.02.01, 12.02.03, 12.02.04, 12.02.05, 12.02.09, 12.02.10, 12.03.01, 12.03.02, 12.03.05, 12.05.01, 13.01.03, 13.01.04, 13.01.05, 13.01.06, 13.01.07, 13.01.13, 13.01.14, 13.02.01, 13.02.02, 13.02.04, 13.02.05, 13.02.07, 13.02.08, 13.02.09, 13.02.12, 13.02.13, 14.02.01, 14.02.02, 14.03.02, 14.05.03, 14.05.04, 15.01.05, 15.01.37, 15.02.01, 15.02.03, 15.02.06, 15.02.07, 15.02.09, 15.02.10, 15.02.17, 15.02.18, 15.02.19, 15.03.04, 15.03.05, 15.03.06, 18.01.03, 18.01.06, 18.01.08, 18.01.26, 18.01.27, 18.01.28, 18.02.01, 18.02.04, 18.02.05, 18.02.07, 18.02.09, 18.02.10, 18.02.12, 18.02.13, 18.02.14, 18.02.15, 19.01.09, 19.02.14, 20.02.01, 20.02.02, 20.02.03, 20.02.04, 20.02.06, 21.01.03, 21.01.04, 21.01.10, 21.01.15, 21.01.16, 21.02.01, 21.02.02, 21.02.03, 21.02.09, 21.02.10, 21.02.11, 21.02.12, 21.02.14, 21.02.15, 21.02.16, 21.02.17, 21.02.18, 21.02.20, 21.03.01, 21.05.04, 21.05.06, 22.02.08, 23.01.02, 23.01.03, 23.01.06, 23.01.07, 23.01.08, 23.01.09, 23.01.10, 23.01.13, 23.01.14, 23.01.15, 23.01.17, 23.02.01, 23.02.02, 23.02.03, 23.02.04, 23.02.05, 23.02.06, 23.02.07, 23.02.08, 23.05.06, 24.01.04, 24.02.04, 24.03.02, 24.05.06, 25.02.02, 25.02.03, 25.02.04, 25.02.05, 25.02.08, 25.02.09, 25.03.02, 25.03.04, 26.01.01, 26.01.05, 26.01.12, 26.01.13, 26.02.01, 26.02.04, 26.02.05, 26.02.06, 26.03.02, 27.02.01, 27.02.02, 27.02.03, 27.02.04, 27.02.05, 27.02.06, 27.02.07, 27.03.03, 27.03.04, 28.03.01, 28.03.02, 29.02.11, 29.03.01, 35.01.06, 35.01.15, 35.01.25, 35.01.29, 35.02.02, 35.02.16, 35.02.18, 38.02.08, 40.05.03, 44.02.06, 55.02.01, 35.02.19</t>
  </si>
  <si>
    <t>Допущено Министерством образования Российской Федерации в качестве учебного пособия для студентов образовательных учреждений среднего профессионального образования</t>
  </si>
  <si>
    <t>097650.20.01</t>
  </si>
  <si>
    <t>Электротехнические измерения: Уч.пос. / П.К.Хромоин - 3изд..-М.:Форум, НИЦ ИНФРА-М,2024.-288 с.-(П)</t>
  </si>
  <si>
    <t>ЭЛЕКТРОТЕХНИЧЕСКИЕ ИЗМЕРЕНИЯ, ИЗД.3</t>
  </si>
  <si>
    <t>Хромоин П. К.</t>
  </si>
  <si>
    <t>978-5-00091-462-5</t>
  </si>
  <si>
    <t>08.02.01, 08.02.04, 08.02.09, 13.02.12, 13.02.13, 15.01.05, 27.02.03, 27.02.06, 35.01.27</t>
  </si>
  <si>
    <t>0316</t>
  </si>
  <si>
    <t>634146.09.01</t>
  </si>
  <si>
    <t>Электротехнические основы источников питания: Уч. / А.В.Ситников-М.:КУРС, НИЦ ИНФРА-М,2024-240с(СПО)</t>
  </si>
  <si>
    <t>ЭЛЕКТРОТЕХНИЧЕСКИЕ ОСНОВЫ ИСТОЧНИКОВ ПИТАНИЯ</t>
  </si>
  <si>
    <t>978-5-906818-76-8</t>
  </si>
  <si>
    <t>09.02.02, 11.02.15, 13.02.07</t>
  </si>
  <si>
    <t>Рекомендовано Экспертным советом при ГБОУ УМЦ ПО ДОгМ для использования в образовательном процессе профессиональных образовательных организаций города Москвы в качестве учебника для студентов среднего профессионального образования по специальности 09.02.02 «Компьютерные сети»</t>
  </si>
  <si>
    <t>Жуков Р.А.</t>
  </si>
  <si>
    <t>38.03.05</t>
  </si>
  <si>
    <t>Финансовый университет при Правительстве Российской Федерации, Тульский ф-л</t>
  </si>
  <si>
    <t>719488.08.01</t>
  </si>
  <si>
    <t>Язык программирования Python: практикум: Уч.пос. / Р.А.Жуков - М.:НИЦ ИНФРА-М,2024-216 с.-(СПО)(П)</t>
  </si>
  <si>
    <t>ЯЗЫК ПРОГРАММИРОВАНИЯ PYTHON. ПРАКТИКУМ</t>
  </si>
  <si>
    <t>978-5-16-015638-5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</si>
  <si>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укрупненным группам специальностей 09.02.00 «Информатика и вычислительная техника», 38.02.00 «Экономика и управление» (протокол № 12 от 24.06.2019)</t>
  </si>
  <si>
    <t>088400.14.01</t>
  </si>
  <si>
    <t>Языки программирования: Уч.пос. / О.Л.Голицына и др.,-3 изд.-М:Форум, НИЦ ИНФРА-М,2023.-399с(СПО)(П)</t>
  </si>
  <si>
    <t>ЯЗЫКИ ПРОГРАММИРОВАНИЯ, ИЗД.3</t>
  </si>
  <si>
    <t>978-5-00091-613-1</t>
  </si>
  <si>
    <t>0313</t>
  </si>
  <si>
    <t>00.00.00</t>
  </si>
  <si>
    <t>ОБЩИЕ ДИСЦИПЛИНЫ ДЛЯ ВСЕХ СПЕЦИАЛЬНОСТЕЙ</t>
  </si>
  <si>
    <t>00.01.01</t>
  </si>
  <si>
    <t>Безопасность жизнедеятельности</t>
  </si>
  <si>
    <t>00.02.01</t>
  </si>
  <si>
    <t>00.02.03</t>
  </si>
  <si>
    <t>Информационные технологии в профессиональной деятельности</t>
  </si>
  <si>
    <t>00.02.06</t>
  </si>
  <si>
    <t>Математика</t>
  </si>
  <si>
    <t>00.02.14</t>
  </si>
  <si>
    <t>Физическая культура</t>
  </si>
  <si>
    <t>00.02.31</t>
  </si>
  <si>
    <t>Инженерная графика / Инженерная и компьютерная графика</t>
  </si>
  <si>
    <t>00.02.39</t>
  </si>
  <si>
    <t>Электроника и электротехника</t>
  </si>
  <si>
    <t>00.03.01</t>
  </si>
  <si>
    <t>Информатика</t>
  </si>
  <si>
    <t>00.03.14</t>
  </si>
  <si>
    <t>00.03.41</t>
  </si>
  <si>
    <t>Основы военной подготовки</t>
  </si>
  <si>
    <t>00.05.01</t>
  </si>
  <si>
    <t>00.05.03</t>
  </si>
  <si>
    <t>00.05.14</t>
  </si>
  <si>
    <t>00.05.17</t>
  </si>
  <si>
    <t>01.00.00</t>
  </si>
  <si>
    <t>МАТЕМАТИКА И МЕХАНИКА</t>
  </si>
  <si>
    <t>01.03.01</t>
  </si>
  <si>
    <t>01.03.02</t>
  </si>
  <si>
    <t>Прикладная математика и информатика</t>
  </si>
  <si>
    <t>01.03.03</t>
  </si>
  <si>
    <t>Механика и математическое моделирование</t>
  </si>
  <si>
    <t>Прикладная математика</t>
  </si>
  <si>
    <t>01.04.01</t>
  </si>
  <si>
    <t>01.04.02</t>
  </si>
  <si>
    <t>01.04.03</t>
  </si>
  <si>
    <t>01.04.04</t>
  </si>
  <si>
    <t>01.05.01</t>
  </si>
  <si>
    <t>Фундаментальные математика и механика</t>
  </si>
  <si>
    <t>02.00.00</t>
  </si>
  <si>
    <t>КОМПЬЮТЕРНЫЕ И ИНФОРМАЦИОННЫЕ НАУКИ</t>
  </si>
  <si>
    <t>02.03.01</t>
  </si>
  <si>
    <t>Математика и компьютерные науки</t>
  </si>
  <si>
    <t>02.03.02</t>
  </si>
  <si>
    <t>Фундаментальная информатика и информационные технологии</t>
  </si>
  <si>
    <t>02.03.03</t>
  </si>
  <si>
    <t>02.04.01</t>
  </si>
  <si>
    <t>02.04.02</t>
  </si>
  <si>
    <t>02.04.03</t>
  </si>
  <si>
    <t>Математическое обеспечение и администрирование информационных систем</t>
  </si>
  <si>
    <t>02.06.01</t>
  </si>
  <si>
    <t>Компьютерные и информационные науки</t>
  </si>
  <si>
    <t>03.00.00</t>
  </si>
  <si>
    <t>ФИЗИКА И АСТРОНОМИЯ</t>
  </si>
  <si>
    <t>03.03.02</t>
  </si>
  <si>
    <t>03.03.03</t>
  </si>
  <si>
    <t>03.04.03</t>
  </si>
  <si>
    <t>Радиофизика</t>
  </si>
  <si>
    <t>04.00.00</t>
  </si>
  <si>
    <t>ХИМИЯ</t>
  </si>
  <si>
    <t>04.03.01</t>
  </si>
  <si>
    <t>Химия</t>
  </si>
  <si>
    <t>04.03.02</t>
  </si>
  <si>
    <t>Химия, физика и механика материалов</t>
  </si>
  <si>
    <t>05.00.00</t>
  </si>
  <si>
    <t>НАУКИ О ЗЕМЛЕ</t>
  </si>
  <si>
    <t>05.01.01</t>
  </si>
  <si>
    <t>Гидрометнаблюдатель</t>
  </si>
  <si>
    <t>05.02.02</t>
  </si>
  <si>
    <t>Гидрология</t>
  </si>
  <si>
    <t>05.02.03</t>
  </si>
  <si>
    <t>Метеорология</t>
  </si>
  <si>
    <t>05.03.01</t>
  </si>
  <si>
    <t>Геология</t>
  </si>
  <si>
    <t>05.03.03</t>
  </si>
  <si>
    <t>Картография и геоинформатика</t>
  </si>
  <si>
    <t>05.03.04</t>
  </si>
  <si>
    <t>Гидрометеорология</t>
  </si>
  <si>
    <t>05.03.06</t>
  </si>
  <si>
    <t>Экология и природопользование</t>
  </si>
  <si>
    <t>06.00.00</t>
  </si>
  <si>
    <t>БИОЛОГИЧЕСКИЕ НАУКИ</t>
  </si>
  <si>
    <t>06.03.01</t>
  </si>
  <si>
    <t>Биология</t>
  </si>
  <si>
    <t>06.03.02</t>
  </si>
  <si>
    <t>Почвоведение</t>
  </si>
  <si>
    <t>06.04.01</t>
  </si>
  <si>
    <t>07.00.00</t>
  </si>
  <si>
    <t>АРХИТЕКТУРА</t>
  </si>
  <si>
    <t>07.02.01</t>
  </si>
  <si>
    <t>Архитектура</t>
  </si>
  <si>
    <t>07.03.03</t>
  </si>
  <si>
    <t>Дизайн архитектурной среды</t>
  </si>
  <si>
    <t>07.03.04</t>
  </si>
  <si>
    <t>Градостроительство</t>
  </si>
  <si>
    <t>07.04.04</t>
  </si>
  <si>
    <t>07.06.01</t>
  </si>
  <si>
    <t>07.07.01</t>
  </si>
  <si>
    <t>07.09.04</t>
  </si>
  <si>
    <t>08.00.00</t>
  </si>
  <si>
    <t>ТЕХНИКА И ТЕХНОЛОГИИ СТРОИТЕЛЬСТВА</t>
  </si>
  <si>
    <t>08.01.04</t>
  </si>
  <si>
    <t>Кровельщик</t>
  </si>
  <si>
    <t>08.01.21</t>
  </si>
  <si>
    <t>Монтажник электрических подъемников (лифтов)</t>
  </si>
  <si>
    <t>08.01.22</t>
  </si>
  <si>
    <t>Мастер путевых машин</t>
  </si>
  <si>
    <t>08.01.23</t>
  </si>
  <si>
    <t>Бригадир-путеец</t>
  </si>
  <si>
    <t>08.01.24</t>
  </si>
  <si>
    <t>Мастер столярно-плотничьих, паркетных и стекольных работ</t>
  </si>
  <si>
    <t>08.01.27</t>
  </si>
  <si>
    <t>Мастер общестроительных работ</t>
  </si>
  <si>
    <t>08.01.28</t>
  </si>
  <si>
    <t>Мастер отделочных строительных и декоративных работ</t>
  </si>
  <si>
    <t>08.01.29</t>
  </si>
  <si>
    <t>Мастер по ремонту и обслуживанию инженерных систем жилищно-</t>
  </si>
  <si>
    <t>08.01.30</t>
  </si>
  <si>
    <t>Электромонтажник слаботочных систем</t>
  </si>
  <si>
    <t>Электромонтажник электрических сетей и электрооборудования</t>
  </si>
  <si>
    <t>08.01.32</t>
  </si>
  <si>
    <t>Мастер аварийно-восстановительных работ на сетях водоснабжения и водоотведения</t>
  </si>
  <si>
    <t>08.02.01</t>
  </si>
  <si>
    <t>Строительство и эксплуатация зданий и сооружений</t>
  </si>
  <si>
    <t>08.02.02</t>
  </si>
  <si>
    <t>Строительство и эксплуатация инженерных сооружений</t>
  </si>
  <si>
    <t>08.02.03</t>
  </si>
  <si>
    <t>Производство неметаллических строительных изделий и конструкций</t>
  </si>
  <si>
    <t>08.02.04</t>
  </si>
  <si>
    <t>Водоснабжение и водоотведение</t>
  </si>
  <si>
    <t>08.02.08</t>
  </si>
  <si>
    <t>Монтаж и эксплуатация оборудования и систем газоснабжения</t>
  </si>
  <si>
    <t>Монтаж, наладка и эксплуатация электрооборудования промышленных и гражданских зданий</t>
  </si>
  <si>
    <t>08.02.12</t>
  </si>
  <si>
    <t>Строительство и эксплуатация автомобильных дорог, аэродромов и городских путей сообщения</t>
  </si>
  <si>
    <t>08.02.13</t>
  </si>
  <si>
    <t>Монтаж и эксплуатация внутренних сантехнических устройств, кондиционирования воздуха и вентиляции</t>
  </si>
  <si>
    <t>08.02.14</t>
  </si>
  <si>
    <t>Эксплуатация и обслуживание многоквартирного дома</t>
  </si>
  <si>
    <t>08.02.15</t>
  </si>
  <si>
    <t>Информационное моделирование в строительстве</t>
  </si>
  <si>
    <t>08.03.01</t>
  </si>
  <si>
    <t>08.04.01</t>
  </si>
  <si>
    <t>Строительство, эксплуатация, восстановление и техническое прикрытие автомобильных дорог, мостов и тоннелей</t>
  </si>
  <si>
    <t>08.06.01</t>
  </si>
  <si>
    <t>Техника и технологии строительства</t>
  </si>
  <si>
    <t>09.00.00</t>
  </si>
  <si>
    <t>ИНФОРМАТИКА И ВЫЧИСЛИТЕЛЬНАЯ ТЕХНИКА</t>
  </si>
  <si>
    <t>09.01.03</t>
  </si>
  <si>
    <t>Оператор информационных систем и ресурсов</t>
  </si>
  <si>
    <t>09.01.04</t>
  </si>
  <si>
    <t>Наладчик аппаратных и программных средств инфокоммуникационных систем</t>
  </si>
  <si>
    <t>09.01.05</t>
  </si>
  <si>
    <t>Оператор технической поддержки</t>
  </si>
  <si>
    <t>09.02.01</t>
  </si>
  <si>
    <t>Компьютерные системы и комплексы</t>
  </si>
  <si>
    <t>09.02.02</t>
  </si>
  <si>
    <t>Компьютерные сети</t>
  </si>
  <si>
    <t>Программирование в компьютерных системах</t>
  </si>
  <si>
    <t>Информационные системы (по отраслям)</t>
  </si>
  <si>
    <t>Прикладная информатика (по отраслям)</t>
  </si>
  <si>
    <t>09.02.06</t>
  </si>
  <si>
    <t>Сетевое и системное администрирование</t>
  </si>
  <si>
    <t>Информационные системы и программирование</t>
  </si>
  <si>
    <t>09.02.08</t>
  </si>
  <si>
    <t>Интеллектуальные интегрированные системы</t>
  </si>
  <si>
    <t>09.02.09</t>
  </si>
  <si>
    <t>Веб-разработка</t>
  </si>
  <si>
    <t>09.02.10</t>
  </si>
  <si>
    <t>Разработка компьютерных игр, дополненной и виртуальной реальности</t>
  </si>
  <si>
    <t>Информатика и вычислительная техника</t>
  </si>
  <si>
    <t>Информационные системы и технологии</t>
  </si>
  <si>
    <t>Прикладная информатика</t>
  </si>
  <si>
    <t>Программная инженерия</t>
  </si>
  <si>
    <t>09.04.01</t>
  </si>
  <si>
    <t>09.04.02</t>
  </si>
  <si>
    <t>09.04.03</t>
  </si>
  <si>
    <t>09.04.04</t>
  </si>
  <si>
    <t>09.05.01</t>
  </si>
  <si>
    <t>Применение и эксплуатация автоматизированных систем специального назначения</t>
  </si>
  <si>
    <t>09.06.01</t>
  </si>
  <si>
    <t>10.00.00</t>
  </si>
  <si>
    <t>ИНФОРМАЦИОННАЯ БЕЗОПАСНОСТЬ</t>
  </si>
  <si>
    <t>10.02.01</t>
  </si>
  <si>
    <t>Организация и технология защиты информации</t>
  </si>
  <si>
    <t>10.02.02</t>
  </si>
  <si>
    <t>Информационная безопасность телекоммуникационных систем</t>
  </si>
  <si>
    <t>10.02.03</t>
  </si>
  <si>
    <t>Информационная безопасность автоматизированных систем</t>
  </si>
  <si>
    <t>10.02.04</t>
  </si>
  <si>
    <t>Обеспечение информационной безопасности телекоммуникационных систем</t>
  </si>
  <si>
    <t>10.02.05</t>
  </si>
  <si>
    <t>Обеспечение информационной безопасности автоматизированных систем</t>
  </si>
  <si>
    <t>10.03.01</t>
  </si>
  <si>
    <t>Информационная безопасность</t>
  </si>
  <si>
    <t>10.04.01</t>
  </si>
  <si>
    <t>10.05.01</t>
  </si>
  <si>
    <t>Компьютерная безопасность</t>
  </si>
  <si>
    <t>10.05.02</t>
  </si>
  <si>
    <t>10.05.03</t>
  </si>
  <si>
    <t>10.05.04</t>
  </si>
  <si>
    <t>Информационно-аналитические системы безопасности</t>
  </si>
  <si>
    <t>10.05.05</t>
  </si>
  <si>
    <t>Безопасность информационых технологий в правоохранительной сфере</t>
  </si>
  <si>
    <t>10.05.07</t>
  </si>
  <si>
    <t>Противодействие техническим разведкам</t>
  </si>
  <si>
    <t>10.06.01</t>
  </si>
  <si>
    <t>11.00.00</t>
  </si>
  <si>
    <t>ЭЛЕКТРОНИКА, РАДИОТЕХНИКА И СИСТЕМЫ СВЯЗИ</t>
  </si>
  <si>
    <t>11.01.01</t>
  </si>
  <si>
    <t>Монтажник радиоэлектронной аппаратуры и приборов</t>
  </si>
  <si>
    <t>11.01.02</t>
  </si>
  <si>
    <t>Радиомеханик</t>
  </si>
  <si>
    <t>11.01.03</t>
  </si>
  <si>
    <t>Радиооператор</t>
  </si>
  <si>
    <t>11.01.04</t>
  </si>
  <si>
    <t>Монтажник оборудования радио- и телефонной связи</t>
  </si>
  <si>
    <t>11.01.05</t>
  </si>
  <si>
    <t>Монтажник связи</t>
  </si>
  <si>
    <t>11.01.06</t>
  </si>
  <si>
    <t>Электромонтер оборудования электросвязи и проводного вещания</t>
  </si>
  <si>
    <t>11.01.07</t>
  </si>
  <si>
    <t>Электромонтер по ремонту линейно-кабельных сооружений телефонной связи и проводного вещания</t>
  </si>
  <si>
    <t>11.01.08</t>
  </si>
  <si>
    <t>Оператор почтовой связи</t>
  </si>
  <si>
    <t>11.01.09</t>
  </si>
  <si>
    <t>Оператор микроэлектронного производства</t>
  </si>
  <si>
    <t>11.01.10</t>
  </si>
  <si>
    <t>Оператор оборудования элионных процессов</t>
  </si>
  <si>
    <t>11.01.11</t>
  </si>
  <si>
    <t>Наладчик технологического оборудования (электронная техника)</t>
  </si>
  <si>
    <t>11.01.12</t>
  </si>
  <si>
    <t>Сборщик изделий электронной техники</t>
  </si>
  <si>
    <t>11.01.13</t>
  </si>
  <si>
    <t>Сборщик приборов вакуумной электроники</t>
  </si>
  <si>
    <t>11.02.03</t>
  </si>
  <si>
    <t>Эксплуатация оборудования радиосвязи и электрорадионавигации судов</t>
  </si>
  <si>
    <t>11.02.06</t>
  </si>
  <si>
    <t>Техническая эксплуатация транспортного радиоэлектронного оборудования (по видам транспорта)</t>
  </si>
  <si>
    <t>11.02.07</t>
  </si>
  <si>
    <t>Радиотехнические информационные системы</t>
  </si>
  <si>
    <t>11.02.09</t>
  </si>
  <si>
    <t>Многоканальные телекоммуникационные системы</t>
  </si>
  <si>
    <t>11.02.11</t>
  </si>
  <si>
    <t>Сети связи и системы коммутации</t>
  </si>
  <si>
    <t>11.02.12</t>
  </si>
  <si>
    <t>Почтовая связь</t>
  </si>
  <si>
    <t>11.02.13</t>
  </si>
  <si>
    <t>Твердотельная электроника</t>
  </si>
  <si>
    <t>11.02.14</t>
  </si>
  <si>
    <t>Электронные приборы и устройства</t>
  </si>
  <si>
    <t>11.02.15</t>
  </si>
  <si>
    <t>Инфокоммуникационные сети и системы связи</t>
  </si>
  <si>
    <t>11.02.16</t>
  </si>
  <si>
    <t>Монтаж, техническое обслуживание и ремонт электронных приборов и устройств</t>
  </si>
  <si>
    <t>11.02.17</t>
  </si>
  <si>
    <t>Разработка электронных устройств и систем</t>
  </si>
  <si>
    <t>11.02.18</t>
  </si>
  <si>
    <t>Системы радиосвязи, мобильной связи и телерадиовещания</t>
  </si>
  <si>
    <t>11.02.19</t>
  </si>
  <si>
    <t>Квантовые коммуникации</t>
  </si>
  <si>
    <t>Радиотехника</t>
  </si>
  <si>
    <t>Инфокоммуникационные технологии и системы связи</t>
  </si>
  <si>
    <t>11.03.03</t>
  </si>
  <si>
    <t>Конструирование и технология электронных средств</t>
  </si>
  <si>
    <t>Электроника и наноэлектроника</t>
  </si>
  <si>
    <t>11.04.02</t>
  </si>
  <si>
    <t>11.04.03</t>
  </si>
  <si>
    <t>11.04.04</t>
  </si>
  <si>
    <t>11.05.01</t>
  </si>
  <si>
    <t>Радиоэлектронные системы и комплексы</t>
  </si>
  <si>
    <t>11.05.02</t>
  </si>
  <si>
    <t>Специальные радиотехнические системы</t>
  </si>
  <si>
    <t>11.05.04</t>
  </si>
  <si>
    <t>Инфокоммуникационные технологии и системы специальной связи</t>
  </si>
  <si>
    <t>11.06.01</t>
  </si>
  <si>
    <t>Электроника, радиотехника и системы связи</t>
  </si>
  <si>
    <t>12.00.00</t>
  </si>
  <si>
    <t>ФОТОНИКА, ПРИБОРОСТРОЕНИЕ, ОПТИЧЕСКИЕ И БИОТЕХНИЧЕСКИЕ СИСТЕМЫ И ТЕХНОЛОГИИ</t>
  </si>
  <si>
    <t>12.01.04</t>
  </si>
  <si>
    <t>Электромеханик по ремонту и обслуживанию наркозно-дыхательной аппаратуры</t>
  </si>
  <si>
    <t>12.01.05</t>
  </si>
  <si>
    <t>Электромеханик по ремонту и обслуживанию медицинского оборудования</t>
  </si>
  <si>
    <t>12.01.06</t>
  </si>
  <si>
    <t>Электромеханик по ремонту и обслуживанию медицинских оптических приборов</t>
  </si>
  <si>
    <t>12.01.07</t>
  </si>
  <si>
    <t>Электромеханик по ремонту и обслуживанию электронной медицинской аппаратуры</t>
  </si>
  <si>
    <t>12.01.09</t>
  </si>
  <si>
    <t>Мастер по изготовлению и сборке деталей и узлов оптических и оптико-электронных приборов и систем</t>
  </si>
  <si>
    <t>12.02.01</t>
  </si>
  <si>
    <t>Авиационные приборы и комплексы</t>
  </si>
  <si>
    <t>12.02.02</t>
  </si>
  <si>
    <t>Акустические приборы и системы</t>
  </si>
  <si>
    <t>12.02.03</t>
  </si>
  <si>
    <t>Радиоэлектронные приборные устройства</t>
  </si>
  <si>
    <t>12.02.04</t>
  </si>
  <si>
    <t>Электромеханические приборные устройства</t>
  </si>
  <si>
    <t>12.02.05</t>
  </si>
  <si>
    <t>Оптические и оптико-электронные приборы и системы</t>
  </si>
  <si>
    <t>12.02.06</t>
  </si>
  <si>
    <t>Биотехнические и медицинские аппараты и системы</t>
  </si>
  <si>
    <t>12.02.07</t>
  </si>
  <si>
    <t>Монтаж, техническое обслуживание и ремонт медицинской техники</t>
  </si>
  <si>
    <t>12.02.08</t>
  </si>
  <si>
    <t>Протезно-ортопедическая и реабилитационная техника</t>
  </si>
  <si>
    <t>12.02.09</t>
  </si>
  <si>
    <t>Производство и эксплуатация оптических и оптико-электронных приборов и систем</t>
  </si>
  <si>
    <t>12.02.10</t>
  </si>
  <si>
    <t>Монтаж, техническое обслуживание и ремонт биотехнических и медицинских аппаратов и систем</t>
  </si>
  <si>
    <t>Приборостроение</t>
  </si>
  <si>
    <t>12.03.02</t>
  </si>
  <si>
    <t>Оптотехника</t>
  </si>
  <si>
    <t>12.03.03</t>
  </si>
  <si>
    <t>Фотоника и оптоинформатика</t>
  </si>
  <si>
    <t>12.03.04</t>
  </si>
  <si>
    <t>Биотехнические системы и технологии</t>
  </si>
  <si>
    <t>12.03.05</t>
  </si>
  <si>
    <t>Лазерная техника и лазерные технологии</t>
  </si>
  <si>
    <t>12.04.01</t>
  </si>
  <si>
    <t>12.04.02</t>
  </si>
  <si>
    <t>12.04.03</t>
  </si>
  <si>
    <t>12.05.01</t>
  </si>
  <si>
    <t>Электронные и оптико-электронные приборы и системы специального назначения</t>
  </si>
  <si>
    <t>13.00.00</t>
  </si>
  <si>
    <t>ЭЛЕКТРО- И ТЕПЛОЭНЕРГЕТИКА</t>
  </si>
  <si>
    <t>13.01.03</t>
  </si>
  <si>
    <t>Электрослесарь по ремонту оборудования электростанций</t>
  </si>
  <si>
    <t>13.01.04</t>
  </si>
  <si>
    <t>Слесарь по ремонту оборудования электростанций</t>
  </si>
  <si>
    <t>13.01.05</t>
  </si>
  <si>
    <t>Электромонтер по техническому обслуживанию электростанций и сетей</t>
  </si>
  <si>
    <t>13.01.06</t>
  </si>
  <si>
    <t>Электромонтер-линейщик по монтажу воздушных линий высокого напряжения и контактной сети</t>
  </si>
  <si>
    <t>13.01.07</t>
  </si>
  <si>
    <t>Электромонтер по ремонту электросетей</t>
  </si>
  <si>
    <t>13.01.10</t>
  </si>
  <si>
    <t>Электромонтер по ремонту и обслуживанию электрооборудования (по отраслям)</t>
  </si>
  <si>
    <t>13.01.13</t>
  </si>
  <si>
    <t>Электромонтажник-схемщик</t>
  </si>
  <si>
    <t>13.01.14</t>
  </si>
  <si>
    <t>Электромеханик по лифтам</t>
  </si>
  <si>
    <t>13.01.15</t>
  </si>
  <si>
    <t>Машинист энергоблока</t>
  </si>
  <si>
    <t>13.02.01</t>
  </si>
  <si>
    <t>Тепловые электрические станции</t>
  </si>
  <si>
    <t>13.02.02</t>
  </si>
  <si>
    <t>Теплоснабжение и теплотехническое оборудование</t>
  </si>
  <si>
    <t>13.02.04</t>
  </si>
  <si>
    <t>Гидроэлектроэнергетические установки</t>
  </si>
  <si>
    <t>13.02.05</t>
  </si>
  <si>
    <t>Технология воды, топлива и смазочных материалов на электрических станциях</t>
  </si>
  <si>
    <t>13.02.07</t>
  </si>
  <si>
    <t>Электроснабжение</t>
  </si>
  <si>
    <t>13.02.08</t>
  </si>
  <si>
    <t>Электроизоляционная, кабельная и конденсаторная техника</t>
  </si>
  <si>
    <t>13.02.09</t>
  </si>
  <si>
    <t>Монтаж и эксплуатация линий электропередачи</t>
  </si>
  <si>
    <t>13.02.12</t>
  </si>
  <si>
    <t>Электрические станции, сети, их релейная защита и автоматизация</t>
  </si>
  <si>
    <t>Эксплуатация и обслуживание электрического и электромеханического оборудования (по отраслям)</t>
  </si>
  <si>
    <t>13.03.01</t>
  </si>
  <si>
    <t>Теплоэнергетика и теплотехника</t>
  </si>
  <si>
    <t>Электроэнергетика и электротехника</t>
  </si>
  <si>
    <t>13.03.03</t>
  </si>
  <si>
    <t>Энергетическое машиностроение</t>
  </si>
  <si>
    <t>13.04.01</t>
  </si>
  <si>
    <t>13.04.02</t>
  </si>
  <si>
    <t>13.04.03</t>
  </si>
  <si>
    <t>13.05.01</t>
  </si>
  <si>
    <t>Тепло- и электрообеспечение специальных технических систем и объектов</t>
  </si>
  <si>
    <t>13.05.02</t>
  </si>
  <si>
    <t>Специальные электромеханические системы</t>
  </si>
  <si>
    <t>13.06.01</t>
  </si>
  <si>
    <t>Электро- и теплоэнергетика</t>
  </si>
  <si>
    <t>14.00.00</t>
  </si>
  <si>
    <t>ЯДЕРНАЯ ЭНЕРГЕТИКА И ТЕХНОЛОГИИ</t>
  </si>
  <si>
    <t>14.02.01</t>
  </si>
  <si>
    <t>Атомные электрические станции и установки</t>
  </si>
  <si>
    <t>14.02.02</t>
  </si>
  <si>
    <t>Радиационная безопасность</t>
  </si>
  <si>
    <t>14.03.01</t>
  </si>
  <si>
    <t>Ядерная энергетика и теплофизика</t>
  </si>
  <si>
    <t>14.03.02</t>
  </si>
  <si>
    <t>Ядерные физика и технологии</t>
  </si>
  <si>
    <t>14.04.02</t>
  </si>
  <si>
    <t>14.05.03</t>
  </si>
  <si>
    <t>Технологии разделения изотопов и ядерное топливо</t>
  </si>
  <si>
    <t>14.05.04</t>
  </si>
  <si>
    <t>Электроника и автоматика физических установок</t>
  </si>
  <si>
    <t>15.00.00</t>
  </si>
  <si>
    <t>МАШИНОСТРОЕНИЕ</t>
  </si>
  <si>
    <t>15.01.04</t>
  </si>
  <si>
    <t>Наладчик сварочного и газоплазморезательного оборудования</t>
  </si>
  <si>
    <t>15.01.05</t>
  </si>
  <si>
    <t>Сварщик (ручной и частично механизированной сварки (наплавки)</t>
  </si>
  <si>
    <t>15.01.06</t>
  </si>
  <si>
    <t>Сварщик на лазерных установках</t>
  </si>
  <si>
    <t>15.01.08</t>
  </si>
  <si>
    <t>Наладчик литейного оборудования</t>
  </si>
  <si>
    <t>15.01.13</t>
  </si>
  <si>
    <t>Монтажник технологического оборудования (по видам оборудования)</t>
  </si>
  <si>
    <t>15.01.17</t>
  </si>
  <si>
    <t>Электромеханик по торговому и холодильному оборудованию</t>
  </si>
  <si>
    <t>15.01.18</t>
  </si>
  <si>
    <t>Машинист холодильных установок</t>
  </si>
  <si>
    <t>15.01.22</t>
  </si>
  <si>
    <t>Чертежник-конструктор</t>
  </si>
  <si>
    <t>15.01.26</t>
  </si>
  <si>
    <t>Токарь-универсал</t>
  </si>
  <si>
    <t>15.01.27</t>
  </si>
  <si>
    <t>Фрезеровщик-универсал</t>
  </si>
  <si>
    <t>15.01.29</t>
  </si>
  <si>
    <t>Контролер качества в машиностроении</t>
  </si>
  <si>
    <t>15.01.35</t>
  </si>
  <si>
    <t>Мастер слесарных работ</t>
  </si>
  <si>
    <t>15.01.36</t>
  </si>
  <si>
    <t>Дефектоскопист</t>
  </si>
  <si>
    <t>15.01.37</t>
  </si>
  <si>
    <t>Слесарь-наладчик контрольно-измерительных приборов и автоматики</t>
  </si>
  <si>
    <t>15.01.38</t>
  </si>
  <si>
    <t>Оператор-наладчик металлообрабатывающих станков</t>
  </si>
  <si>
    <t>15.02.01</t>
  </si>
  <si>
    <t>Монтаж и техническая эксплуатация промышленного оборудования (по отраслям)</t>
  </si>
  <si>
    <t>15.02.03</t>
  </si>
  <si>
    <t>Монтаж, техническое обслуживание и ремонт гидравлического и пневматического оборудования (по отраслям)</t>
  </si>
  <si>
    <t>15.02.04</t>
  </si>
  <si>
    <t>Специальные машины и устройства</t>
  </si>
  <si>
    <t>15.02.06</t>
  </si>
  <si>
    <t>Монтаж, техническая эксплуатация и ремонт холодильно-компрессорных и теплонасосных машин и установок (по отраслям)</t>
  </si>
  <si>
    <t>15.02.07</t>
  </si>
  <si>
    <t>Автоматизация технологических процессов и производств (по отраслям)</t>
  </si>
  <si>
    <t>15.02.09</t>
  </si>
  <si>
    <t>Аддитивные технологии</t>
  </si>
  <si>
    <t>15.02.10</t>
  </si>
  <si>
    <t>Мехатроника и робототехника (по отраслям)</t>
  </si>
  <si>
    <t>15.02.16</t>
  </si>
  <si>
    <t>Технология машиностроения</t>
  </si>
  <si>
    <t>15.02.17</t>
  </si>
  <si>
    <t>Монтаж, техническое обслуживание, эксплуатация и ремонт промышленного оборудования (по отраслям)</t>
  </si>
  <si>
    <t>15.02.18</t>
  </si>
  <si>
    <t>Техническая эксплуатация и обслуживание роботизированного производства (по отраслям)</t>
  </si>
  <si>
    <t>15.02.19</t>
  </si>
  <si>
    <t>Сварочное производство</t>
  </si>
  <si>
    <t>15.03.01</t>
  </si>
  <si>
    <t>Машиностроение</t>
  </si>
  <si>
    <t>15.03.02</t>
  </si>
  <si>
    <t>Технологические машины и оборудование</t>
  </si>
  <si>
    <t>15.03.03</t>
  </si>
  <si>
    <t>Прикладная механика</t>
  </si>
  <si>
    <t>Автоматизация технологических процессов и производств</t>
  </si>
  <si>
    <t>Конструкторско-технологическое обеспечение машиностроительных производств</t>
  </si>
  <si>
    <t>15.03.06</t>
  </si>
  <si>
    <t>Мехатроника и роботехника</t>
  </si>
  <si>
    <t>15.04.01</t>
  </si>
  <si>
    <t>15.04.02</t>
  </si>
  <si>
    <t>15.04.03</t>
  </si>
  <si>
    <t>15.04.04</t>
  </si>
  <si>
    <t>15.04.05</t>
  </si>
  <si>
    <t>15.04.06</t>
  </si>
  <si>
    <t>15.05.01</t>
  </si>
  <si>
    <t>Проектирование технологических машин и комплексов</t>
  </si>
  <si>
    <t>16.00.00</t>
  </si>
  <si>
    <t>ФИЗИКО-ТЕХНИЧЕСКИЕ НАУКИ И ТЕХНОЛОГИИ</t>
  </si>
  <si>
    <t>16.03.01</t>
  </si>
  <si>
    <t>Техническая физика</t>
  </si>
  <si>
    <t>16.03.02</t>
  </si>
  <si>
    <t>Высокотехнологические плазменные и энергетические установки</t>
  </si>
  <si>
    <t>16.03.03</t>
  </si>
  <si>
    <t>Холодильная, криогенная техника и системы жизнеобеспечения</t>
  </si>
  <si>
    <t>16.04.01</t>
  </si>
  <si>
    <t>16.04.02</t>
  </si>
  <si>
    <t>17.00.00</t>
  </si>
  <si>
    <t>ОРУЖИЕ И СИСТЕМЫ ВООРУЖЕНИЯ</t>
  </si>
  <si>
    <t>17.03.01</t>
  </si>
  <si>
    <t>Корабельное вооружение</t>
  </si>
  <si>
    <t>17.05.02</t>
  </si>
  <si>
    <t>Стрелково-пушечное, артиллерийское и ракетное оружие</t>
  </si>
  <si>
    <t>18.00.00</t>
  </si>
  <si>
    <t>ХИМИЧЕСКИЕ ТЕХНОЛОГИИ</t>
  </si>
  <si>
    <t>18.01.01</t>
  </si>
  <si>
    <t>Лаборант по физико-механическим испытаниям</t>
  </si>
  <si>
    <t>18.01.03</t>
  </si>
  <si>
    <t>Аппаратчик-оператор экологических установок</t>
  </si>
  <si>
    <t>18.01.06</t>
  </si>
  <si>
    <t>Оператор производства стекловолокна, стекловолокнистых материалов и изделий стеклопластиков</t>
  </si>
  <si>
    <t>18.01.08</t>
  </si>
  <si>
    <t>Мастер-изготовитель деталей и изделий из стекла</t>
  </si>
  <si>
    <t>18.01.26</t>
  </si>
  <si>
    <t>Аппаратчик-оператор нефтехимического производства</t>
  </si>
  <si>
    <t>18.01.27</t>
  </si>
  <si>
    <t>Машинист технологических насосов и компрессоров</t>
  </si>
  <si>
    <t>18.01.28</t>
  </si>
  <si>
    <t>Оператор нефтепереработки</t>
  </si>
  <si>
    <t>18.01.34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</si>
  <si>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</si>
  <si>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18.01.35</t>
  </si>
  <si>
    <t>Аппаратчик-оператор производства химических соединений</t>
  </si>
  <si>
    <t>18.02.01</t>
  </si>
  <si>
    <t>Аналитический контроль качества химических соединений</t>
  </si>
  <si>
    <t>18.02.04</t>
  </si>
  <si>
    <t>Электрохимическое производство</t>
  </si>
  <si>
    <t>18.02.05</t>
  </si>
  <si>
    <t>Производство тугоплавких неметаллических и силикатных материалов и изделий</t>
  </si>
  <si>
    <t>18.02.07</t>
  </si>
  <si>
    <t>Технология производства и переработки пластических масс и эластомеров</t>
  </si>
  <si>
    <t>18.02.09</t>
  </si>
  <si>
    <t>Переработка нефти и газа</t>
  </si>
  <si>
    <t>18.02.10</t>
  </si>
  <si>
    <t>Коксохимическое производство</t>
  </si>
  <si>
    <t>18.02.11</t>
  </si>
  <si>
    <t>Технология пиротехнических составов и изделий</t>
  </si>
  <si>
    <t>18.02.12</t>
  </si>
  <si>
    <t>Технология аналитического контроля химических соединений</t>
  </si>
  <si>
    <t>18.02.13</t>
  </si>
  <si>
    <t>Технология производства изделий из полимерных композитов</t>
  </si>
  <si>
    <t>18.02.14</t>
  </si>
  <si>
    <t>Химическая технология производства химических соединений</t>
  </si>
  <si>
    <t>18.02.15</t>
  </si>
  <si>
    <t>Биохимическое производство</t>
  </si>
  <si>
    <t>18.03.01</t>
  </si>
  <si>
    <t>Химическая технология</t>
  </si>
  <si>
    <t>18.03.02</t>
  </si>
  <si>
    <t>Энерго- и ресурсосберегающие процессы в химической технологии, нефтехимии и биотехнологии</t>
  </si>
  <si>
    <t>18.04.01</t>
  </si>
  <si>
    <t>18.05.01</t>
  </si>
  <si>
    <t>Химическая технология энергонасыщенных материалов и изделий</t>
  </si>
  <si>
    <t>18.05.02</t>
  </si>
  <si>
    <t>Химическая технология материалов современной энергетики</t>
  </si>
  <si>
    <t>19.00.00</t>
  </si>
  <si>
    <t>ПРОМЫШЛЕННАЯ ЭКОЛОГИЯ И БИОТЕХНОЛОГИИ</t>
  </si>
  <si>
    <t>19.01.01</t>
  </si>
  <si>
    <t>Аппаратчик-оператор производства биотехнологической продукции для пищевой промышленности</t>
  </si>
  <si>
    <t>19.01.09</t>
  </si>
  <si>
    <t>Мастер по эксплуатации, механизации, автоматизации и роботизации технологического оборудования и процессов пищевой промышленности</t>
  </si>
  <si>
    <t>19.01.18</t>
  </si>
  <si>
    <t>Аппаратчик-оператор производства продуктов питания из растительного сырья</t>
  </si>
  <si>
    <t>19.01.19</t>
  </si>
  <si>
    <t>Аппаратчик-оператор производства продуктов питания животного происхождения</t>
  </si>
  <si>
    <t>19.01.20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</si>
  <si>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</si>
  <si>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19.02.10</t>
  </si>
  <si>
    <t>Технология продукции общественного питания</t>
  </si>
  <si>
    <t>19.02.11</t>
  </si>
  <si>
    <t>Технология продуктов питания из растительного сырья</t>
  </si>
  <si>
    <t>19.02.12</t>
  </si>
  <si>
    <t>Технология продуктов питания животного происхождения</t>
  </si>
  <si>
    <t>19.02.13</t>
  </si>
  <si>
    <t>Технология продуктов общественного питания массового изготовления и специализированных пищевых продуктов</t>
  </si>
  <si>
    <t>19.02.14</t>
  </si>
  <si>
    <t>Эксплуатация, механизация, автоматизация и роботизация технологического оборудования и процессов пищевой промышленности</t>
  </si>
  <si>
    <t>19.02.15</t>
  </si>
  <si>
    <t>Биотехнология пищевой промышленности</t>
  </si>
  <si>
    <t>19.03.01</t>
  </si>
  <si>
    <t>Биотехнология</t>
  </si>
  <si>
    <t>19.03.02</t>
  </si>
  <si>
    <t>Продукты питания из растительного сырья</t>
  </si>
  <si>
    <t>19.03.03</t>
  </si>
  <si>
    <t>Продукты питания животного происхождения</t>
  </si>
  <si>
    <t>19.03.04</t>
  </si>
  <si>
    <t>Технология продукции и организация общественного питания</t>
  </si>
  <si>
    <t>19.04.01</t>
  </si>
  <si>
    <t>19.04.02</t>
  </si>
  <si>
    <t>19.04.03</t>
  </si>
  <si>
    <t>20.00.00</t>
  </si>
  <si>
    <t>ТЕХНОСФЕРНАЯ БЕЗОПАСНОСТЬ И ПРИРОДООБУСТРОЙСТВО</t>
  </si>
  <si>
    <t>20.01.01</t>
  </si>
  <si>
    <t>Пожарный</t>
  </si>
  <si>
    <t>20.02.01</t>
  </si>
  <si>
    <t>Экологическая безопасность природных комплексов</t>
  </si>
  <si>
    <t>20.02.02</t>
  </si>
  <si>
    <t>Защита в чрезвычайных ситуациях</t>
  </si>
  <si>
    <t>20.02.03</t>
  </si>
  <si>
    <t>Природоохранное обустройство территорий</t>
  </si>
  <si>
    <t>20.02.04</t>
  </si>
  <si>
    <t>Пожарная безопасность</t>
  </si>
  <si>
    <t>20.02.05</t>
  </si>
  <si>
    <t>Организация оперативного (экстренного) реагирования в чрезвычайных ситуациях</t>
  </si>
  <si>
    <t>20.02.06</t>
  </si>
  <si>
    <t>Безопасность на акватории</t>
  </si>
  <si>
    <t>20.03.01</t>
  </si>
  <si>
    <t>Техносферная безопасность</t>
  </si>
  <si>
    <t>20.03.02</t>
  </si>
  <si>
    <t>Природообустройство и водопользование</t>
  </si>
  <si>
    <t>20.04.01</t>
  </si>
  <si>
    <t>20.04.02</t>
  </si>
  <si>
    <t>21.00.00</t>
  </si>
  <si>
    <t>ПРИКЛАДНАЯ ГЕОЛОГИЯ, ГОРНОЕ ДЕЛО, НЕФТЕГАЗОВОЕ ДЕЛО И ГЕОДЕЗИЯ</t>
  </si>
  <si>
    <t>21.01.01</t>
  </si>
  <si>
    <t>Оператор нефтяных и газовых скважин</t>
  </si>
  <si>
    <t>21.01.02</t>
  </si>
  <si>
    <t>Оператор по ремонту скважин</t>
  </si>
  <si>
    <t>21.01.03</t>
  </si>
  <si>
    <t>Бурильщик эксплуатационных и разведочных скважин</t>
  </si>
  <si>
    <t>21.01.04</t>
  </si>
  <si>
    <t>Машинист на открытых горных работах</t>
  </si>
  <si>
    <t>21.01.08</t>
  </si>
  <si>
    <t>21.01.10</t>
  </si>
  <si>
    <t>Ремонтник горного оборудования</t>
  </si>
  <si>
    <t>21.01.15</t>
  </si>
  <si>
    <t>Электрослесарь подземный</t>
  </si>
  <si>
    <t>21.01.16</t>
  </si>
  <si>
    <t>Обогатитель полезных ископаемых</t>
  </si>
  <si>
    <t>21.01.17</t>
  </si>
  <si>
    <t>Мастер по обслуживанию магистральных трубопроводов</t>
  </si>
  <si>
    <t>21.02.01</t>
  </si>
  <si>
    <t>Разработка и эксплуатация нефтяных и газовых месторождений</t>
  </si>
  <si>
    <t>21.02.02</t>
  </si>
  <si>
    <t>Бурение нефтяных и газовых скважин</t>
  </si>
  <si>
    <t>21.02.03</t>
  </si>
  <si>
    <t>Сооружение и эксплуатация газонефтепроводов и газонефтехранилищ</t>
  </si>
  <si>
    <t>21.02.09</t>
  </si>
  <si>
    <t>Гидрогеология и инженерная геология</t>
  </si>
  <si>
    <t>21.02.10</t>
  </si>
  <si>
    <t>Геология и разведка нефтяных и газовых месторождений</t>
  </si>
  <si>
    <t>21.02.11</t>
  </si>
  <si>
    <t>Геофизические методы поисков и разведки месторождений полезных ископаемых</t>
  </si>
  <si>
    <t>21.02.12</t>
  </si>
  <si>
    <t>Технология и техника разведки месторождений полезных ископаемых</t>
  </si>
  <si>
    <t>21.02.13</t>
  </si>
  <si>
    <t>Геологическая съемка, поиски и разведка месторождений полезных ископаемых</t>
  </si>
  <si>
    <t>21.02.14</t>
  </si>
  <si>
    <t>Маркшейдерское дело</t>
  </si>
  <si>
    <t>21.02.15</t>
  </si>
  <si>
    <t>Открытые горные работы</t>
  </si>
  <si>
    <t>21.02.16</t>
  </si>
  <si>
    <t>Шахтное строительство</t>
  </si>
  <si>
    <t>21.02.17</t>
  </si>
  <si>
    <t>Подземная разработка месторождений полезных ископаемых</t>
  </si>
  <si>
    <t>21.02.18</t>
  </si>
  <si>
    <t>Обогащение полезных ископаемых</t>
  </si>
  <si>
    <t>21.02.19</t>
  </si>
  <si>
    <t>Землеустройство</t>
  </si>
  <si>
    <t>21.02.20</t>
  </si>
  <si>
    <t>Прикладная геодезия</t>
  </si>
  <si>
    <t>21.03.01</t>
  </si>
  <si>
    <t>Нефтегазовое дело</t>
  </si>
  <si>
    <t>21.03.02</t>
  </si>
  <si>
    <t>Землеустройство и кадастры</t>
  </si>
  <si>
    <t>21.03.03</t>
  </si>
  <si>
    <t>Геодезия и дистанционное зондирование</t>
  </si>
  <si>
    <t>Горное дело</t>
  </si>
  <si>
    <t>21.05.06</t>
  </si>
  <si>
    <t>Нефтегазовые техника и технологии</t>
  </si>
  <si>
    <t>22.00.00</t>
  </si>
  <si>
    <t>ТЕХНОЛОГИИ МАТЕРИАЛОВ</t>
  </si>
  <si>
    <t>22.01.04</t>
  </si>
  <si>
    <t>Контролер металлургического производства</t>
  </si>
  <si>
    <t>22.01.11</t>
  </si>
  <si>
    <t>Оператор металлургического производства</t>
  </si>
  <si>
    <t>22.02.08</t>
  </si>
  <si>
    <t>Металлургическое производство (по видам производства)</t>
  </si>
  <si>
    <t>22.03.01</t>
  </si>
  <si>
    <t>Материаловедение и технологии материалов</t>
  </si>
  <si>
    <t>22.03.02</t>
  </si>
  <si>
    <t>Металлургия</t>
  </si>
  <si>
    <t>22.04.01</t>
  </si>
  <si>
    <t>22.04.02</t>
  </si>
  <si>
    <t>23.00.00</t>
  </si>
  <si>
    <t>ТЕХНИКА И ТЕХНОЛОГИИ НАЗЕМНОГО ТРАНСПОРТА</t>
  </si>
  <si>
    <t>23.01.01</t>
  </si>
  <si>
    <t>Оператор транспортного терминала</t>
  </si>
  <si>
    <t>23.01.02</t>
  </si>
  <si>
    <t>Докер-механизатор</t>
  </si>
  <si>
    <t>23.01.03</t>
  </si>
  <si>
    <t>Автомеханик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</si>
  <si>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</si>
  <si>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</si>
  <si>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</si>
  <si>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</si>
  <si>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</si>
  <si>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</si>
  <si>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</si>
  <si>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Помощник машиниста
(по видам подвижного состава железнодорожного транспорта)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</si>
  <si>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</si>
  <si>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</si>
  <si>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</si>
  <si>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</si>
  <si>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</si>
  <si>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</si>
  <si>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</si>
  <si>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</si>
  <si>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</si>
  <si>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</si>
  <si>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</si>
  <si>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</si>
  <si>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23.01.17</t>
  </si>
  <si>
    <t>Мастер по ремонту и обслуживанию автомобилей</t>
  </si>
  <si>
    <t>23.01.18</t>
  </si>
  <si>
    <t>Мастер вертикального транспорта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</si>
  <si>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</si>
  <si>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</si>
  <si>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</si>
  <si>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</si>
  <si>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</si>
  <si>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</si>
  <si>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</si>
  <si>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</si>
  <si>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</si>
  <si>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</si>
  <si>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</si>
  <si>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</si>
  <si>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23.02.08</t>
  </si>
  <si>
    <t>Строительство железных дорог, путь и путевое хозяйство</t>
  </si>
  <si>
    <t>Технология транспортных процессов</t>
  </si>
  <si>
    <t>Наземные транспортно-технологические комплексы</t>
  </si>
  <si>
    <t>Эксплуатация транспортно-технологических машин и комплексов</t>
  </si>
  <si>
    <t>23.04.01</t>
  </si>
  <si>
    <t>23.04.02</t>
  </si>
  <si>
    <t>23.04.03</t>
  </si>
  <si>
    <t>23.05.01</t>
  </si>
  <si>
    <t>Наземные транспортно-технологические средства</t>
  </si>
  <si>
    <t>23.05.02</t>
  </si>
  <si>
    <t>Транспортные средства специального назначения</t>
  </si>
  <si>
    <t>Подвижной состав железных дорог</t>
  </si>
  <si>
    <t>Эксплуатация железных дорог</t>
  </si>
  <si>
    <t>23.05.05</t>
  </si>
  <si>
    <t>Системы обеспечения движения поездов</t>
  </si>
  <si>
    <t>23.05.06</t>
  </si>
  <si>
    <t>Строительство железных дорог, мостов и транспортных тоннелей</t>
  </si>
  <si>
    <t>23.06.01</t>
  </si>
  <si>
    <t>Техника и технологии наземного транспорта</t>
  </si>
  <si>
    <t>24.00.00</t>
  </si>
  <si>
    <t>АВИАЦИОННАЯ И РАКЕТНО-КОСМИЧЕСКАЯ ТЕХНИКА</t>
  </si>
  <si>
    <t>24.01.01</t>
  </si>
  <si>
    <t>Слесарь-сборщик авиационной техники</t>
  </si>
  <si>
    <t>24.01.04</t>
  </si>
  <si>
    <t>Слесарь по ремонту авиационной техники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</si>
  <si>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</si>
  <si>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</si>
  <si>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</si>
  <si>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</si>
  <si>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24.02.04</t>
  </si>
  <si>
    <t>Радиотехнические комплексы и системы управления космических летательных аппаратов</t>
  </si>
  <si>
    <t>24.03.01</t>
  </si>
  <si>
    <t>Ракетные комплексы и космонавтика</t>
  </si>
  <si>
    <t>24.03.02</t>
  </si>
  <si>
    <t>Системы управления движением и навигация</t>
  </si>
  <si>
    <t>24.03.03</t>
  </si>
  <si>
    <t>Баллистика и гидроаэродинамика</t>
  </si>
  <si>
    <t>24.03.04</t>
  </si>
  <si>
    <t>Авиастроение</t>
  </si>
  <si>
    <t>24.03.05</t>
  </si>
  <si>
    <t>Двигатели летательных аппаратов</t>
  </si>
  <si>
    <t>24.04.01</t>
  </si>
  <si>
    <t>24.04.02</t>
  </si>
  <si>
    <t>24.04.04</t>
  </si>
  <si>
    <t>24.05.01</t>
  </si>
  <si>
    <t>Проектирование, производство и эксплуатация ракет и ракетно-космических комплексов</t>
  </si>
  <si>
    <t>24.05.02</t>
  </si>
  <si>
    <t>Проектирование авиационных и ракетных двигателей</t>
  </si>
  <si>
    <t>24.05.06</t>
  </si>
  <si>
    <t>Системы управления летательными аппаратами</t>
  </si>
  <si>
    <t>24.06.01</t>
  </si>
  <si>
    <t>Авиационная и ракетно-космическая техника</t>
  </si>
  <si>
    <t>25.00.00</t>
  </si>
  <si>
    <t>АЭРОНАВИГАЦИЯ И ЭКСПЛУАТАЦИЯ АВИАЦИОННОЙ И РАКЕТНО-КОСМИЧЕСКОЙ ТЕХНИКИ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</si>
  <si>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</si>
  <si>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</si>
  <si>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</si>
  <si>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</si>
  <si>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</si>
  <si>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</si>
  <si>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</si>
  <si>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</si>
  <si>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</si>
  <si>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</si>
  <si>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</si>
  <si>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</si>
  <si>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</si>
  <si>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</si>
  <si>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</si>
  <si>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</si>
  <si>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25.02.09</t>
  </si>
  <si>
    <t>Организация воздушных перевозок и авиационных работ</t>
  </si>
  <si>
    <t>25.03.01</t>
  </si>
  <si>
    <t>Техническая эксплуатация летательных апаратов и двигателей</t>
  </si>
  <si>
    <t>25.03.02</t>
  </si>
  <si>
    <t>Техническая эксплуатация авиационных электросистем и пилотажно-навигационных комплексов</t>
  </si>
  <si>
    <t>25.03.03</t>
  </si>
  <si>
    <t>Аэронавигация</t>
  </si>
  <si>
    <t>25.03.04</t>
  </si>
  <si>
    <t>Эксплуатация аэропортов и обеспечение полетов воздушных судов</t>
  </si>
  <si>
    <t>25.04.01</t>
  </si>
  <si>
    <t>25.04.02</t>
  </si>
  <si>
    <t>25.04.03</t>
  </si>
  <si>
    <t>25.04.04</t>
  </si>
  <si>
    <t>25.05.03</t>
  </si>
  <si>
    <t>Техническая эксплуатация транспортного радиооборудования</t>
  </si>
  <si>
    <t>25.05.04</t>
  </si>
  <si>
    <t>Летная эксплуатация и применение авиационных комплексов</t>
  </si>
  <si>
    <t>25.05.05</t>
  </si>
  <si>
    <t>Эксплуатация воздушных судов и организация воздушного движения</t>
  </si>
  <si>
    <t>25.06.01</t>
  </si>
  <si>
    <t>Аэронавигация и эксплуатация авиационной и ракетно-космической техники</t>
  </si>
  <si>
    <t>26.00.00</t>
  </si>
  <si>
    <t>ТЕХНИКА И ТЕХНОЛОГИИ КОРАБЛЕСТРОЕНИЯ И ВОДНОГО ТРАНСПОРТА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</si>
  <si>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</si>
  <si>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</si>
  <si>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</si>
  <si>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</si>
  <si>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</si>
  <si>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</si>
  <si>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26.01.05</t>
  </si>
  <si>
    <t>Электрорадиомонтажник судовой</t>
  </si>
  <si>
    <t>26.01.06</t>
  </si>
  <si>
    <t>Моторист-рулевой</t>
  </si>
  <si>
    <t>26.01.07</t>
  </si>
  <si>
    <t>Матрос</t>
  </si>
  <si>
    <t>26.01.09</t>
  </si>
  <si>
    <t>Моторист судовой</t>
  </si>
  <si>
    <t>26.01.12</t>
  </si>
  <si>
    <t>Электрик судовой</t>
  </si>
  <si>
    <t>26.01.13</t>
  </si>
  <si>
    <t>Водолаз</t>
  </si>
  <si>
    <t>26.02.01</t>
  </si>
  <si>
    <t>Эксплуатация внутренних водных путей</t>
  </si>
  <si>
    <t>26.02.02</t>
  </si>
  <si>
    <t>Судостроение</t>
  </si>
  <si>
    <t>Судовождение</t>
  </si>
  <si>
    <t>26.02.04</t>
  </si>
  <si>
    <t>Монтаж и техническое обслуживание судовых машин и механизмов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</si>
  <si>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</si>
  <si>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</si>
  <si>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</si>
  <si>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26.03.01</t>
  </si>
  <si>
    <t>Управление водным транспортом и гидрографическое обеспечение судоходства</t>
  </si>
  <si>
    <t>26.03.02</t>
  </si>
  <si>
    <t>Кораблестроение, океанотехника и системотехника объектов морской инфраструктуры</t>
  </si>
  <si>
    <t>26.04.01</t>
  </si>
  <si>
    <t>26.04.02</t>
  </si>
  <si>
    <t>26.05.01</t>
  </si>
  <si>
    <t>Проектирование и постройка кораблей, судов и объектов океанотехники</t>
  </si>
  <si>
    <t>26.05.02</t>
  </si>
  <si>
    <t>Проектирование, изготовление и ремонт энергетических установок и систем автоматизации кораблей и судов</t>
  </si>
  <si>
    <t>26.05.03</t>
  </si>
  <si>
    <t>Строительство, ремонт и поисково-спасательное обеспечение наводных кораблей и подводных лодок</t>
  </si>
  <si>
    <t>26.05.04</t>
  </si>
  <si>
    <t>Применение и эксплуатация технических систем наводных кораблей и подводных лодок</t>
  </si>
  <si>
    <t>26.05.07</t>
  </si>
  <si>
    <t>27.00.00</t>
  </si>
  <si>
    <t>27.01.01</t>
  </si>
  <si>
    <t>Контролер измерительных приборов</t>
  </si>
  <si>
    <t>27.02.01</t>
  </si>
  <si>
    <t>Метрология</t>
  </si>
  <si>
    <t>27.02.02</t>
  </si>
  <si>
    <t>Техническое регулирование и управление качеством</t>
  </si>
  <si>
    <t>27.02.03</t>
  </si>
  <si>
    <t>Автоматика и телемеханика на транспорте (железнодорожном транспорте)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</si>
  <si>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</si>
  <si>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</si>
  <si>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</si>
  <si>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</si>
  <si>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Метрологический контроль средств измерений</t>
  </si>
  <si>
    <t>27.02.07</t>
  </si>
  <si>
    <t>Управление качеством продукции, процессов и услуг (по отраслям)</t>
  </si>
  <si>
    <t>27.03.01</t>
  </si>
  <si>
    <t>Стандартизация и метрология</t>
  </si>
  <si>
    <t>27.03.02</t>
  </si>
  <si>
    <t>Управление качеством</t>
  </si>
  <si>
    <t>27.03.03</t>
  </si>
  <si>
    <t>Системный анализ и управление</t>
  </si>
  <si>
    <t>27.03.04</t>
  </si>
  <si>
    <t>Управление в технических системах</t>
  </si>
  <si>
    <t>27.03.05</t>
  </si>
  <si>
    <t>Инноватика</t>
  </si>
  <si>
    <t>27.04.02</t>
  </si>
  <si>
    <t>27.04.03</t>
  </si>
  <si>
    <t>27.04.04</t>
  </si>
  <si>
    <t>27.04.05</t>
  </si>
  <si>
    <t>27.06.01</t>
  </si>
  <si>
    <t>28.00.00</t>
  </si>
  <si>
    <t>НАНОТЕХНОЛОГИИ И НАНОМАТЕРИАЛЫ</t>
  </si>
  <si>
    <t>28.03.01</t>
  </si>
  <si>
    <t>Нанотехнологии и микросистемная техника</t>
  </si>
  <si>
    <t>28.03.02</t>
  </si>
  <si>
    <t>Наноинженерия</t>
  </si>
  <si>
    <t>28.03.03</t>
  </si>
  <si>
    <t>Наноматериалы</t>
  </si>
  <si>
    <t>28.04.01</t>
  </si>
  <si>
    <t>28.04.02</t>
  </si>
  <si>
    <t>28.04.03</t>
  </si>
  <si>
    <t>28.04.04</t>
  </si>
  <si>
    <t>Наносистемы и наноматериалы</t>
  </si>
  <si>
    <t>28.06.01</t>
  </si>
  <si>
    <t>Нанотехнологии и наноматериалы</t>
  </si>
  <si>
    <t>29.00.00</t>
  </si>
  <si>
    <t>ТЕХНОЛОГИИ ЛЕГКОЙ ПРОМЫШЛЕННОСТИ</t>
  </si>
  <si>
    <t>29.01.04</t>
  </si>
  <si>
    <t>Художник по костюму</t>
  </si>
  <si>
    <t>29.01.09</t>
  </si>
  <si>
    <t>Мастер-исполнитель художественной вышивки (по видам)</t>
  </si>
  <si>
    <t>29.01.28</t>
  </si>
  <si>
    <t>Огранщик алмазов в бриллианты</t>
  </si>
  <si>
    <t>29.01.31</t>
  </si>
  <si>
    <t>Мастер скорняжных работ</t>
  </si>
  <si>
    <t>29.01.32</t>
  </si>
  <si>
    <t>Мастер обувного</t>
  </si>
  <si>
    <t>29.01.33</t>
  </si>
  <si>
    <t>Мастер по изготовлению швейных изделий</t>
  </si>
  <si>
    <t>29.01.34</t>
  </si>
  <si>
    <t>Оператор оборудования швейного производства (по видам)</t>
  </si>
  <si>
    <t>29.01.35</t>
  </si>
  <si>
    <t>Оператор оборудования производства текстильных изделий (по видам</t>
  </si>
  <si>
    <t>29.01.36</t>
  </si>
  <si>
    <t>Мастер полиграфического производства</t>
  </si>
  <si>
    <t>29.02.02</t>
  </si>
  <si>
    <t>Технология кожи и меха</t>
  </si>
  <si>
    <t>29.02.05</t>
  </si>
  <si>
    <t>Технология текстильных изделий (по видам)</t>
  </si>
  <si>
    <t>29.02.08</t>
  </si>
  <si>
    <t>Технология обработки алмазов</t>
  </si>
  <si>
    <t>29.02.10</t>
  </si>
  <si>
    <t>Конструирование, моделирование и технология изготовления изделий легкой промышленности (по видам)</t>
  </si>
  <si>
    <t>29.02.11</t>
  </si>
  <si>
    <t>Полиграфическое производство</t>
  </si>
  <si>
    <t>29.03.01</t>
  </si>
  <si>
    <t>Технология изделий легкой промышленности</t>
  </si>
  <si>
    <t>29.03.02</t>
  </si>
  <si>
    <t>Технологии и проектирование техстильных изделий</t>
  </si>
  <si>
    <t>29.03.03</t>
  </si>
  <si>
    <t>Технология полиграфического и упаковочного производства</t>
  </si>
  <si>
    <t>29.03.05</t>
  </si>
  <si>
    <t>Конструирование изделий легкой промышленности</t>
  </si>
  <si>
    <t>31.00.00</t>
  </si>
  <si>
    <t>КЛИНИЧЕСКАЯ МЕДИЦИНА</t>
  </si>
  <si>
    <t>31.01.01</t>
  </si>
  <si>
    <t>Медицинский администратор</t>
  </si>
  <si>
    <t>31.02.01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</si>
  <si>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</si>
  <si>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</si>
  <si>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</si>
  <si>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</si>
  <si>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</si>
  <si>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</si>
  <si>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</si>
  <si>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</si>
  <si>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</si>
  <si>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</si>
  <si>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</si>
  <si>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31.05.02</t>
  </si>
  <si>
    <t>Педиатрия</t>
  </si>
  <si>
    <t>31.05.03</t>
  </si>
  <si>
    <t>Стоматология</t>
  </si>
  <si>
    <t>32.00.00</t>
  </si>
  <si>
    <t>НАУКИ О ЗДОРОВЬЕ И ПРОФИЛАКТИЧЕСКАЯ МЕДИЦИНА</t>
  </si>
  <si>
    <t>32.02.01</t>
  </si>
  <si>
    <t>Медико-профилактическое дело</t>
  </si>
  <si>
    <t>32.05.01</t>
  </si>
  <si>
    <t>33.00.00</t>
  </si>
  <si>
    <t>ФАРМАЦИЯ</t>
  </si>
  <si>
    <t>33.02.01</t>
  </si>
  <si>
    <t>Фармация</t>
  </si>
  <si>
    <t>33.05.01</t>
  </si>
  <si>
    <t>34.00.00</t>
  </si>
  <si>
    <t>СЕСТРИНСКОЕ ДЕЛО</t>
  </si>
  <si>
    <t>34.01.01</t>
  </si>
  <si>
    <t>Младшая медицинская сестра по уходу за больными</t>
  </si>
  <si>
    <t>34.02.01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</si>
  <si>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</si>
  <si>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</si>
  <si>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</si>
  <si>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34.03.01</t>
  </si>
  <si>
    <t>35.00.00</t>
  </si>
  <si>
    <t>СЕЛЬСКОЕ, ЛЕСНОЕ И РЫБНОЕ ХОЗЯЙСТВО</t>
  </si>
  <si>
    <t>35.01.01</t>
  </si>
  <si>
    <t>Мастер по лесному хозяйству</t>
  </si>
  <si>
    <t>35.01.05</t>
  </si>
  <si>
    <t>Контролер качества материалов и продукции деревообрабатывающего производства</t>
  </si>
  <si>
    <t>35.01.06</t>
  </si>
  <si>
    <t>Машинист машин по производству бумаги и картона</t>
  </si>
  <si>
    <t>35.01.15</t>
  </si>
  <si>
    <t>Мастер по ремонту и обслуживанию электрооборудования в сельском хозяйстве</t>
  </si>
  <si>
    <t>35.01.16</t>
  </si>
  <si>
    <t>Мастер по водным биоресурсам и аквакультуре</t>
  </si>
  <si>
    <t>35.01.19</t>
  </si>
  <si>
    <t>Мастер садово-паркового и ландшафтного строительства</t>
  </si>
  <si>
    <t>35.01.21</t>
  </si>
  <si>
    <t>Оленевод-механизатор</t>
  </si>
  <si>
    <t>35.01.23</t>
  </si>
  <si>
    <t>Хозяйка (ин) усадьбы</t>
  </si>
  <si>
    <t>35.01.24</t>
  </si>
  <si>
    <t>Управляющий сельской усадьбой</t>
  </si>
  <si>
    <t>35.01.25</t>
  </si>
  <si>
    <t>Оператор-станочник деревообрабатывающего оборудования</t>
  </si>
  <si>
    <t>35.01.26</t>
  </si>
  <si>
    <t>Мастер растениеводства</t>
  </si>
  <si>
    <t>35.01.27</t>
  </si>
  <si>
    <t>Мастер сельскохозяйственного производства</t>
  </si>
  <si>
    <t>35.01.28</t>
  </si>
  <si>
    <t>Мастер столярного и мебельного производства</t>
  </si>
  <si>
    <t>35.01.29</t>
  </si>
  <si>
    <t>Слесарь по ремонту лесозаготовительного оборудования</t>
  </si>
  <si>
    <t>35.01.30</t>
  </si>
  <si>
    <t>Машинист лесозаготовительных и трелевочных машин</t>
  </si>
  <si>
    <t>35.01.31</t>
  </si>
  <si>
    <t>Матрос промысловой команды</t>
  </si>
  <si>
    <t>35.01.32</t>
  </si>
  <si>
    <t>Мастер по техническому обеспечению рыболовства</t>
  </si>
  <si>
    <t>35.01.33</t>
  </si>
  <si>
    <t>Мастер по техническому обеспечению рыбоводства</t>
  </si>
  <si>
    <t>35.01.34</t>
  </si>
  <si>
    <t>Аппаратчик-оператор производства продукции из водных биоресурсов на судах рыбопромыслового флота и береговых предприятиях</t>
  </si>
  <si>
    <t>35.02.01</t>
  </si>
  <si>
    <t>Лесное и лесопарковое хозяйство</t>
  </si>
  <si>
    <t>35.02.02</t>
  </si>
  <si>
    <t>Технология лесозаготовок</t>
  </si>
  <si>
    <t>35.02.05</t>
  </si>
  <si>
    <t>Агрономия</t>
  </si>
  <si>
    <t>35.02.07</t>
  </si>
  <si>
    <t>Механизация сельского хозяйства</t>
  </si>
  <si>
    <t>35.02.08</t>
  </si>
  <si>
    <t>Электротехнические системы в агропромышленном комплексе (АПК)</t>
  </si>
  <si>
    <t>35.02.09</t>
  </si>
  <si>
    <t>Водные биоресурсы и аквакультура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</si>
  <si>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</si>
  <si>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</si>
  <si>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</si>
  <si>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</si>
  <si>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</si>
  <si>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</si>
  <si>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35.02.14</t>
  </si>
  <si>
    <t>Охотоведение и звероводство</t>
  </si>
  <si>
    <t>35.02.15</t>
  </si>
  <si>
    <t>Кинология</t>
  </si>
  <si>
    <t>Эксплуатация и ремонт сельскохозяйственной техники и оборудования</t>
  </si>
  <si>
    <t>35.02.17</t>
  </si>
  <si>
    <t>Агромелиорация</t>
  </si>
  <si>
    <t>35.02.18</t>
  </si>
  <si>
    <t>Технология переработки древесины</t>
  </si>
  <si>
    <t>35.02.19</t>
  </si>
  <si>
    <t>Техническое обеспечение рыбоводства</t>
  </si>
  <si>
    <t>35.03.01</t>
  </si>
  <si>
    <t>Лесное дело</t>
  </si>
  <si>
    <t>35.03.02</t>
  </si>
  <si>
    <t>Технология лесозаготовительных и деревоперерабатывающих производств</t>
  </si>
  <si>
    <t>35.03.03</t>
  </si>
  <si>
    <t>Агрохимия и агропочвоведение</t>
  </si>
  <si>
    <t>35.03.04</t>
  </si>
  <si>
    <t>35.03.05</t>
  </si>
  <si>
    <t>Садоводство</t>
  </si>
  <si>
    <t>Агроинженерия</t>
  </si>
  <si>
    <t>35.03.08</t>
  </si>
  <si>
    <t>35.03.09</t>
  </si>
  <si>
    <t>35.03.10</t>
  </si>
  <si>
    <t>Ландшафтная архитектура</t>
  </si>
  <si>
    <t>35.04.06</t>
  </si>
  <si>
    <t>36.00.00</t>
  </si>
  <si>
    <t>ВЕТЕРИНАРИЯ И ЗООТЕХНИЯ</t>
  </si>
  <si>
    <t>36.01.02</t>
  </si>
  <si>
    <t>Мастер животноводства</t>
  </si>
  <si>
    <t>36.01.03</t>
  </si>
  <si>
    <t>Тренер-наездник лошадей</t>
  </si>
  <si>
    <t>36.01.04</t>
  </si>
  <si>
    <t>Пчеловод</t>
  </si>
  <si>
    <t>36.01.05</t>
  </si>
  <si>
    <t>Лаборант в области ветеринарии</t>
  </si>
  <si>
    <t>36.02.01</t>
  </si>
  <si>
    <t>Ветеринария</t>
  </si>
  <si>
    <t>36.02.03</t>
  </si>
  <si>
    <t>Зоотехния</t>
  </si>
  <si>
    <t>36.02.05</t>
  </si>
  <si>
    <t>36.03.01</t>
  </si>
  <si>
    <t>Ветеринарно-санитарная экспертиза</t>
  </si>
  <si>
    <t>36.03.02</t>
  </si>
  <si>
    <t>36.05.01</t>
  </si>
  <si>
    <t>37.00.00</t>
  </si>
  <si>
    <t>ПСИХОЛОГИЧЕСКИЕ НАУКИ</t>
  </si>
  <si>
    <t>37.03.01</t>
  </si>
  <si>
    <t>Психология</t>
  </si>
  <si>
    <t>37.03.02</t>
  </si>
  <si>
    <t>Конфликтология</t>
  </si>
  <si>
    <t>37.04.01</t>
  </si>
  <si>
    <t>37.04.02</t>
  </si>
  <si>
    <t>37.05.02</t>
  </si>
  <si>
    <t>Психология служебной деятельности</t>
  </si>
  <si>
    <t>38.00.00</t>
  </si>
  <si>
    <t>ЭКОНОМИКА И УПРАВЛЕНИЕ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</si>
  <si>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</si>
  <si>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</si>
  <si>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</si>
  <si>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</si>
  <si>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</si>
  <si>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</si>
  <si>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</si>
  <si>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</si>
  <si>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</si>
  <si>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</si>
  <si>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38.02.06</t>
  </si>
  <si>
    <t>Финансы</t>
  </si>
  <si>
    <t>38.02.07</t>
  </si>
  <si>
    <t>Банковское дело</t>
  </si>
  <si>
    <t>38.02.08</t>
  </si>
  <si>
    <t>Торговое дело</t>
  </si>
  <si>
    <t>Экономика</t>
  </si>
  <si>
    <t>38.03.02</t>
  </si>
  <si>
    <t>Менеджмент</t>
  </si>
  <si>
    <t>38.03.03</t>
  </si>
  <si>
    <t>Управление персоналом</t>
  </si>
  <si>
    <t>38.03.04</t>
  </si>
  <si>
    <t>Государственное и муниципальное управление</t>
  </si>
  <si>
    <t>Бизнес-информатика</t>
  </si>
  <si>
    <t>38.03.06</t>
  </si>
  <si>
    <t>38.03.07</t>
  </si>
  <si>
    <t>Товароведение</t>
  </si>
  <si>
    <t>38.03.10</t>
  </si>
  <si>
    <t>Жилищное хозяйство и коммунальная инфраструктура</t>
  </si>
  <si>
    <t>38.04.01</t>
  </si>
  <si>
    <t>38.04.02</t>
  </si>
  <si>
    <t>38.04.03</t>
  </si>
  <si>
    <t>38.04.04</t>
  </si>
  <si>
    <t>38.04.05</t>
  </si>
  <si>
    <t>38.04.06</t>
  </si>
  <si>
    <t>Финансы и кредит</t>
  </si>
  <si>
    <t>38.05.01</t>
  </si>
  <si>
    <t>Экономическая безопасность</t>
  </si>
  <si>
    <t>Таможенное дело</t>
  </si>
  <si>
    <t>38.06.01</t>
  </si>
  <si>
    <t>38.07.02</t>
  </si>
  <si>
    <t>39.00.00</t>
  </si>
  <si>
    <t>СОЦИОЛОГИЯ И СОЦИАЛЬНАЯ РАБОТА</t>
  </si>
  <si>
    <t>39.02.01</t>
  </si>
  <si>
    <t>Социальная работа</t>
  </si>
  <si>
    <t>39.02.02</t>
  </si>
  <si>
    <t>Сурдокоммуникация</t>
  </si>
  <si>
    <t>39.02.03</t>
  </si>
  <si>
    <t>Обеспечение деятельности службы занятости населения</t>
  </si>
  <si>
    <t>39.03.02</t>
  </si>
  <si>
    <t>39.03.03</t>
  </si>
  <si>
    <t>Организация работы с молодежью</t>
  </si>
  <si>
    <t>40.00.00</t>
  </si>
  <si>
    <t>ЮРИСПРУДЕНЦИЯ</t>
  </si>
  <si>
    <t>Правоохранительная деятельность</t>
  </si>
  <si>
    <t>40.02.04</t>
  </si>
  <si>
    <t>Юриспруденция</t>
  </si>
  <si>
    <t>40.03.01</t>
  </si>
  <si>
    <t>40.04.01</t>
  </si>
  <si>
    <t>40.05.01</t>
  </si>
  <si>
    <t>Правовое обеспечение национальной безопасности</t>
  </si>
  <si>
    <t>40.05.02</t>
  </si>
  <si>
    <t>40.05.03</t>
  </si>
  <si>
    <t>Судебная экспертиза</t>
  </si>
  <si>
    <t>40.06.01</t>
  </si>
  <si>
    <t>41.00.00</t>
  </si>
  <si>
    <t>ПОЛИТИЧЕСКИЕ НАУКИ И РЕГИОНОВЕДЕНИЕ</t>
  </si>
  <si>
    <t>41.03.01</t>
  </si>
  <si>
    <t>Зарубежное регионоведение</t>
  </si>
  <si>
    <t>41.03.02</t>
  </si>
  <si>
    <t>Регионоведение России</t>
  </si>
  <si>
    <t>41.03.04</t>
  </si>
  <si>
    <t>Политология</t>
  </si>
  <si>
    <t>41.03.05</t>
  </si>
  <si>
    <t>Международные отношения</t>
  </si>
  <si>
    <t>41.03.06</t>
  </si>
  <si>
    <t>Публичная политика и социальные науки</t>
  </si>
  <si>
    <t>41.04.04</t>
  </si>
  <si>
    <t>41.04.05</t>
  </si>
  <si>
    <t>41.06.01</t>
  </si>
  <si>
    <t>Политические науки и регионоведение</t>
  </si>
  <si>
    <t>42.00.00</t>
  </si>
  <si>
    <t>СРЕДСТВА МАССОВОЙ ИНФОРМАЦИИ И ИНФОРМАЦИОННО-БИБЛИОТЕЧНОЕ ДЕЛО</t>
  </si>
  <si>
    <t>42.02.01</t>
  </si>
  <si>
    <t>Реклама</t>
  </si>
  <si>
    <t>42.02.02</t>
  </si>
  <si>
    <t>Издательское дело</t>
  </si>
  <si>
    <t>42.03.01</t>
  </si>
  <si>
    <t>Реклама и связи с общественностью</t>
  </si>
  <si>
    <t>42.03.02</t>
  </si>
  <si>
    <t>Журналистика</t>
  </si>
  <si>
    <t>42.03.03</t>
  </si>
  <si>
    <t>42.03.04</t>
  </si>
  <si>
    <t>Телевидение</t>
  </si>
  <si>
    <t>42.03.05</t>
  </si>
  <si>
    <t>Медиакоммуникации</t>
  </si>
  <si>
    <t>43.00.00</t>
  </si>
  <si>
    <t>СЕРВИС И ТУРИЗМ</t>
  </si>
  <si>
    <t>43.01.01</t>
  </si>
  <si>
    <t>Официант, бармен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</si>
  <si>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</si>
  <si>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</si>
  <si>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</si>
  <si>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</si>
  <si>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</si>
  <si>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</si>
  <si>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</si>
  <si>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</si>
  <si>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43.01.09</t>
  </si>
  <si>
    <t>Повар, кондитер</t>
  </si>
  <si>
    <t>43.01.11</t>
  </si>
  <si>
    <t>Мастер флористического сервиса</t>
  </si>
  <si>
    <t>43.02.06</t>
  </si>
  <si>
    <t>Сервис на транспорте (по видам транспорта)</t>
  </si>
  <si>
    <t>43.02.07</t>
  </si>
  <si>
    <t>Сервис по химической обработке изделий</t>
  </si>
  <si>
    <t>43.02.15</t>
  </si>
  <si>
    <t>Поварское и кондитерское дело</t>
  </si>
  <si>
    <t>43.02.16</t>
  </si>
  <si>
    <t>Туризм и гостеприимство</t>
  </si>
  <si>
    <t>43.02.17</t>
  </si>
  <si>
    <t>Технологии индустрии красоты</t>
  </si>
  <si>
    <t>43.03.01</t>
  </si>
  <si>
    <t>Сервис</t>
  </si>
  <si>
    <t>43.03.02</t>
  </si>
  <si>
    <t>Туризм</t>
  </si>
  <si>
    <t>43.03.03</t>
  </si>
  <si>
    <t>Гостиничное дело</t>
  </si>
  <si>
    <t>44.00.00</t>
  </si>
  <si>
    <t>ОБРАЗОВАНИЕ И ПЕДАГОГИЧЕСКИЕ НАУКИ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</si>
  <si>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</si>
  <si>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</si>
  <si>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</si>
  <si>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</si>
  <si>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</si>
  <si>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</si>
  <si>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</si>
  <si>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</si>
  <si>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</si>
  <si>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</si>
  <si>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</si>
  <si>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</si>
  <si>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44.03.01</t>
  </si>
  <si>
    <t>Педагогическое образование</t>
  </si>
  <si>
    <t>44.03.02</t>
  </si>
  <si>
    <t>Психолого-педагогическое образование</t>
  </si>
  <si>
    <t>44.03.03</t>
  </si>
  <si>
    <t>Специальное (дефектологическое) образование</t>
  </si>
  <si>
    <t>44.03.04</t>
  </si>
  <si>
    <t>44.03.05</t>
  </si>
  <si>
    <t>Педагогическое образование (с двумя профилями подготовки)</t>
  </si>
  <si>
    <t>44.04.04</t>
  </si>
  <si>
    <t>44.05.01</t>
  </si>
  <si>
    <t>Педагогика и психология девиантного поведения</t>
  </si>
  <si>
    <t>45.00.00</t>
  </si>
  <si>
    <t>ЯЗЫКОЗНАНИЕ И ЛИТЕРАТУРОВЕДЕНИЕ</t>
  </si>
  <si>
    <t>45.03.01</t>
  </si>
  <si>
    <t>Филология</t>
  </si>
  <si>
    <t>45.03.02</t>
  </si>
  <si>
    <t>Лингвистика</t>
  </si>
  <si>
    <t>45.03.03</t>
  </si>
  <si>
    <t>Фундаментальная и прикладная лингвистика</t>
  </si>
  <si>
    <t>45.03.04</t>
  </si>
  <si>
    <t>Интеллектуальные системы в гуманитарной сфере</t>
  </si>
  <si>
    <t>46.00.00</t>
  </si>
  <si>
    <t>ИСТОРИЯ И АРХЕОЛОГИЯ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</si>
  <si>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</si>
  <si>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</si>
  <si>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</si>
  <si>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</si>
  <si>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</si>
  <si>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</si>
  <si>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46.02.01</t>
  </si>
  <si>
    <t>Документационное обеспечение управления и архивоведение</t>
  </si>
  <si>
    <t>46.02.02</t>
  </si>
  <si>
    <t>Обеспечение технологического сопровождения цифровой трансформации документированных сфер деятельности</t>
  </si>
  <si>
    <t>46.03.01</t>
  </si>
  <si>
    <t>История</t>
  </si>
  <si>
    <t>46.03.02</t>
  </si>
  <si>
    <t>Документоведение и архивоведение</t>
  </si>
  <si>
    <t>46.04.01</t>
  </si>
  <si>
    <t>46.06.01</t>
  </si>
  <si>
    <t>Исторические науки и археология</t>
  </si>
  <si>
    <t>47.00.00</t>
  </si>
  <si>
    <t>ФИЛОСОФИЯ, ЭТИКА И РЕЛИГИОВЕДЕНИЕ</t>
  </si>
  <si>
    <t>47.03.01</t>
  </si>
  <si>
    <t>Философия</t>
  </si>
  <si>
    <t>47.03.02</t>
  </si>
  <si>
    <t>Прикладная этика</t>
  </si>
  <si>
    <t>47.03.03</t>
  </si>
  <si>
    <t>Религиоведение</t>
  </si>
  <si>
    <t>47.04.01</t>
  </si>
  <si>
    <t>47.06.01</t>
  </si>
  <si>
    <t>Философия, этика и религиоведение</t>
  </si>
  <si>
    <t>48.00.00</t>
  </si>
  <si>
    <t>ТЕОЛОГИЯ</t>
  </si>
  <si>
    <t>48.03.01</t>
  </si>
  <si>
    <t>Теология</t>
  </si>
  <si>
    <t>49.00.00</t>
  </si>
  <si>
    <t>ФИЗИЧЕСКАЯ КУЛЬТУРА И СПОРТ</t>
  </si>
  <si>
    <t>49.02.01</t>
  </si>
  <si>
    <t>49.02.02</t>
  </si>
  <si>
    <t>Адаптивная физическая культура</t>
  </si>
  <si>
    <t>49.02.03</t>
  </si>
  <si>
    <t>Спорт</t>
  </si>
  <si>
    <t>49.03.01</t>
  </si>
  <si>
    <t>49.03.02</t>
  </si>
  <si>
    <t>Физическая культура для лиц с отклонениями в состоянии здоровья (адаптивная физическая культура)</t>
  </si>
  <si>
    <t>49.03.03</t>
  </si>
  <si>
    <t>Рекреация и спортивно-оздоровительный туризм</t>
  </si>
  <si>
    <t>50.00.00</t>
  </si>
  <si>
    <t>ИСКУССТВОЗНАНИЕ</t>
  </si>
  <si>
    <t>50.02.01</t>
  </si>
  <si>
    <t>Мировая художественная культура</t>
  </si>
  <si>
    <t>50.03.01</t>
  </si>
  <si>
    <t>Искусства и гуманитарные науки</t>
  </si>
  <si>
    <t>50.03.03</t>
  </si>
  <si>
    <t>История искусств</t>
  </si>
  <si>
    <t>51.00.00</t>
  </si>
  <si>
    <t>КУЛЬТУРОВЕДЕНИЕ И СОЦИОКУЛЬТУРНЫЕ ПРОЕКТЫ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</si>
  <si>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</si>
  <si>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</si>
  <si>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</si>
  <si>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</si>
  <si>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</si>
  <si>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Библиотечно-информационная деятельность</t>
  </si>
  <si>
    <t>51.03.01</t>
  </si>
  <si>
    <t>Культурология</t>
  </si>
  <si>
    <t>51.03.02</t>
  </si>
  <si>
    <t>Народная художественная культура</t>
  </si>
  <si>
    <t>51.03.03</t>
  </si>
  <si>
    <t>Социально-культурная деятельность</t>
  </si>
  <si>
    <t>51.03.04</t>
  </si>
  <si>
    <t>Музеология и охрана объектов культурного и природного наследия</t>
  </si>
  <si>
    <t>51.03.05</t>
  </si>
  <si>
    <t>Режессура театрализованных представлений и праздников</t>
  </si>
  <si>
    <t>51.03.06</t>
  </si>
  <si>
    <t>52.00.00</t>
  </si>
  <si>
    <t>СЦЕНИЧЕСКИЕ ИСКУССТВА И ЛИТЕРАТУРНОЕ ТВОРЧЕСТВО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</si>
  <si>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</si>
  <si>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</si>
  <si>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</si>
  <si>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</si>
  <si>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</si>
  <si>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</si>
  <si>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</si>
  <si>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</si>
  <si>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</si>
  <si>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</si>
  <si>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52.03.01</t>
  </si>
  <si>
    <t>Хореографическое искусство</t>
  </si>
  <si>
    <t>52.03.02</t>
  </si>
  <si>
    <t>Хореографическое исполнительство</t>
  </si>
  <si>
    <t>52.03.04</t>
  </si>
  <si>
    <t>Технология художественного оформления спектакля</t>
  </si>
  <si>
    <t>52.03.05</t>
  </si>
  <si>
    <t>Театроведение</t>
  </si>
  <si>
    <t>53.00.00</t>
  </si>
  <si>
    <t>МУЗЫКАЛЬНОЕ ИСКУССТВО</t>
  </si>
  <si>
    <t>53.01.01</t>
  </si>
  <si>
    <t>Мастер по ремонту и обслуживанию музыкальных инструментов (по видам)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</si>
  <si>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</si>
  <si>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</si>
  <si>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</si>
  <si>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</si>
  <si>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</si>
  <si>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</si>
  <si>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</si>
  <si>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</si>
  <si>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</si>
  <si>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</si>
  <si>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</si>
  <si>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</si>
  <si>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</si>
  <si>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</si>
  <si>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</si>
  <si>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</si>
  <si>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53.03.06</t>
  </si>
  <si>
    <t>Музыкознание и музыкально-прикладное искусство</t>
  </si>
  <si>
    <t>54.00.00</t>
  </si>
  <si>
    <t>ИЗОБРАЗИТЕЛЬНОЕ И ПРИКЛАДНЫЕ ВИДЫ ИСКУССТВ</t>
  </si>
  <si>
    <t>54.01.01</t>
  </si>
  <si>
    <t>Исполнитель художественно-оформительских работ</t>
  </si>
  <si>
    <t>54.01.02</t>
  </si>
  <si>
    <t>Ювелир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</si>
  <si>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</si>
  <si>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</si>
  <si>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</si>
  <si>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</si>
  <si>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</si>
  <si>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</si>
  <si>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</si>
  <si>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</si>
  <si>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</si>
  <si>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</si>
  <si>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54.01.16</t>
  </si>
  <si>
    <t>Лепщик-модельщик архитектурных деталей</t>
  </si>
  <si>
    <t>54.01.17</t>
  </si>
  <si>
    <t>Реставратор строительный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</si>
  <si>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</si>
  <si>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</si>
  <si>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</si>
  <si>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</si>
  <si>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</si>
  <si>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</si>
  <si>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</si>
  <si>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</si>
  <si>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</si>
  <si>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</si>
  <si>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</si>
  <si>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</si>
  <si>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</si>
  <si>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</si>
  <si>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</si>
  <si>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</si>
  <si>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</si>
  <si>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</si>
  <si>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54.03.01</t>
  </si>
  <si>
    <t>Дизайн</t>
  </si>
  <si>
    <t>54.03.02</t>
  </si>
  <si>
    <t>Декоративно-прикладное искусство и народные промыслы</t>
  </si>
  <si>
    <t>54.03.03</t>
  </si>
  <si>
    <t>Искусство костюма и текстиля</t>
  </si>
  <si>
    <t>54.03.04</t>
  </si>
  <si>
    <t>54.04.01</t>
  </si>
  <si>
    <t>54.05.03</t>
  </si>
  <si>
    <t>Графика</t>
  </si>
  <si>
    <t>55.00.00</t>
  </si>
  <si>
    <t>ЭКРАННЫЕ ИСКУССТВА</t>
  </si>
  <si>
    <t>55.02.01</t>
  </si>
  <si>
    <t>Театральная и аудиовизуальная техника (по видам)</t>
  </si>
  <si>
    <t>55.02.02</t>
  </si>
  <si>
    <t>Анимация и анимационное кино (по видам)</t>
  </si>
  <si>
    <t>55.02.03</t>
  </si>
  <si>
    <t>Кино- и телепроизводство (по видам)</t>
  </si>
  <si>
    <t>56.00.00</t>
  </si>
  <si>
    <t>ОБОРОНА И БЕЗОПАСНОСТЬ ГОСУДАРСТВА. ВОЕННЫЕ НАУКИ</t>
  </si>
  <si>
    <t>Национальная безопасность и оборона государства</t>
  </si>
  <si>
    <t>56.04.02</t>
  </si>
  <si>
    <t>Управление воинскими частями и соединениями</t>
  </si>
  <si>
    <t>56.04.03</t>
  </si>
  <si>
    <t>Управление боевым обеспечением войск(сил)</t>
  </si>
  <si>
    <t>56.04.04</t>
  </si>
  <si>
    <t>Управление техническим обеспечением войск (сил)</t>
  </si>
  <si>
    <t>56.04.05</t>
  </si>
  <si>
    <t>Управление информационной безопасностью органов управления систем и комплексов военного назначения</t>
  </si>
  <si>
    <t>56.04.06</t>
  </si>
  <si>
    <t>Управление производством и развитием вооружения и военной техники</t>
  </si>
  <si>
    <t>56.04.07</t>
  </si>
  <si>
    <t>Управление использованием атомной энергии и обеспечением ядерной безопасности в области ядерных установок военного назначения</t>
  </si>
  <si>
    <t>56.04.08</t>
  </si>
  <si>
    <t>Управление тыловым обеспечением войск (сил)</t>
  </si>
  <si>
    <t>Организация морально-психологического обеспечения</t>
  </si>
  <si>
    <t>56.04.10</t>
  </si>
  <si>
    <t>Управление финансовым обеспечением Вооруженных Сил Российской Федерации</t>
  </si>
  <si>
    <t>56.04.11</t>
  </si>
  <si>
    <t>Управление медицинским обеспечением войск (сил)</t>
  </si>
  <si>
    <t>56.04.12</t>
  </si>
  <si>
    <t>Военное и административное управление</t>
  </si>
  <si>
    <t>56.05.01</t>
  </si>
  <si>
    <t>Тыловое обеспечение</t>
  </si>
  <si>
    <t>56.05.02</t>
  </si>
  <si>
    <t>Радиационная, химическая и биологическая защита</t>
  </si>
  <si>
    <t>56.05.03</t>
  </si>
  <si>
    <t>Служебно-прикладная физическая подготовка</t>
  </si>
  <si>
    <t>56.05.04</t>
  </si>
  <si>
    <t>Управление персоналом (Вооруженные Силы РФ,другие войска, воинские формирования и приравненные к ним органы РФ)</t>
  </si>
  <si>
    <t>56.05.05</t>
  </si>
  <si>
    <t>Военная журналистика</t>
  </si>
  <si>
    <t>56.07.01</t>
  </si>
  <si>
    <t>Военные науки</t>
  </si>
  <si>
    <t>57.00.00</t>
  </si>
  <si>
    <t>ОБЕСПЕЧЕНИЕ ГОСУДАРСТВЕННОЙ БЕЗОПАСНОСТИ</t>
  </si>
  <si>
    <t>57.04.01</t>
  </si>
  <si>
    <t>Государственное управление в пограничной сфере</t>
  </si>
  <si>
    <t>57.05.01</t>
  </si>
  <si>
    <t>Пограничная деятельность</t>
  </si>
  <si>
    <t>57.05.02</t>
  </si>
  <si>
    <t>Государственная охрана</t>
  </si>
  <si>
    <t>57.05.03</t>
  </si>
  <si>
    <t>Технологическое обеспечение национальной безопасности и обороны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</si>
</sst>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AFAD2"/>
        <bgColor auto="1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1" fillId="0" borderId="4" xfId="1" applyBorder="1" applyAlignment="1" applyProtection="1">
      <alignment horizontal="center" vertical="center" wrapText="1"/>
    </xf>
    <xf numFmtId="0" fontId="10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1" fillId="0" borderId="1" xfId="1" applyBorder="1" applyAlignment="1" applyProtection="1">
      <alignment horizontal="left" wrapText="1"/>
    </xf>
    <xf numFmtId="0" fontId="5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AA1003"/>
  <sheetViews>
    <sheetView tabSelected="1" topLeftCell="A176" workbookViewId="0">
      <selection activeCell="O8" sqref="A8:XFD660"/>
    </sheetView>
  </sheetViews>
  <sheetFormatPr defaultColWidth="10.5" defaultRowHeight="11.45" customHeight="1" x14ac:dyDescent="0.2"/>
  <cols>
    <col min="1" max="1" width="5.83203125" style="1" customWidth="1"/>
    <col min="2" max="2" width="13.83203125" style="1" customWidth="1"/>
    <col min="3" max="3" width="10.5" style="1" customWidth="1"/>
    <col min="4" max="4" width="53.5" style="1" customWidth="1"/>
    <col min="5" max="5" width="52.6640625" style="1" customWidth="1"/>
    <col min="6" max="6" width="21" style="1" customWidth="1"/>
    <col min="7" max="7" width="13" style="1" customWidth="1"/>
    <col min="8" max="8" width="19.33203125" style="1" customWidth="1"/>
    <col min="9" max="9" width="33.6640625" style="1" customWidth="1"/>
    <col min="10" max="10" width="6.33203125" style="1" customWidth="1"/>
    <col min="11" max="11" width="8.5" style="1" customWidth="1"/>
    <col min="12" max="12" width="8.1640625" style="1" customWidth="1"/>
    <col min="13" max="13" width="21.1640625" style="1" customWidth="1"/>
    <col min="14" max="14" width="43.5" style="1" customWidth="1"/>
    <col min="15" max="15" width="35.5" style="1" customWidth="1"/>
    <col min="16" max="16" width="34" style="1" customWidth="1"/>
    <col min="17" max="17" width="38.1640625" style="1" customWidth="1"/>
    <col min="18" max="19" width="10.5" style="1" customWidth="1"/>
    <col min="20" max="20" width="15.33203125" style="1" customWidth="1"/>
    <col min="21" max="21" width="15.1640625" style="1" customWidth="1"/>
    <col min="22" max="22" width="20.33203125" style="1" customWidth="1"/>
    <col min="23" max="23" width="55.83203125" style="1" customWidth="1"/>
    <col min="24" max="27" width="10.5" style="1" customWidth="1"/>
  </cols>
  <sheetData>
    <row r="1" spans="1:27" s="1" customFormat="1" ht="15" customHeight="1" x14ac:dyDescent="0.25">
      <c r="A1" s="19" t="s">
        <v>0</v>
      </c>
      <c r="B1" s="19"/>
      <c r="C1" s="19"/>
      <c r="D1" s="19"/>
      <c r="E1" s="19"/>
      <c r="F1" s="20" t="s">
        <v>1</v>
      </c>
      <c r="G1" s="20"/>
      <c r="H1" s="20"/>
      <c r="I1" s="20"/>
      <c r="J1" s="22" t="s">
        <v>2</v>
      </c>
      <c r="K1" s="22"/>
      <c r="L1" s="22"/>
      <c r="M1" s="22"/>
      <c r="N1" s="22"/>
      <c r="O1" s="22"/>
    </row>
    <row r="2" spans="1:27" s="1" customFormat="1" ht="15" customHeight="1" x14ac:dyDescent="0.25">
      <c r="A2" s="23" t="s">
        <v>3</v>
      </c>
      <c r="B2" s="23"/>
      <c r="C2" s="23"/>
      <c r="D2" s="23"/>
      <c r="E2" s="23"/>
      <c r="F2" s="21"/>
      <c r="G2" s="21"/>
      <c r="H2" s="21"/>
      <c r="I2" s="21"/>
      <c r="J2" s="24" t="s">
        <v>4</v>
      </c>
      <c r="K2" s="24"/>
      <c r="L2" s="24"/>
      <c r="M2" s="24"/>
      <c r="N2" s="24"/>
      <c r="O2" s="24"/>
    </row>
    <row r="3" spans="1:27" s="1" customFormat="1" ht="15" customHeight="1" x14ac:dyDescent="0.25">
      <c r="A3" s="23" t="s">
        <v>5</v>
      </c>
      <c r="B3" s="23"/>
      <c r="C3" s="23"/>
      <c r="D3" s="23"/>
      <c r="E3" s="23"/>
      <c r="F3" s="21"/>
      <c r="G3" s="21"/>
      <c r="H3" s="21"/>
      <c r="I3" s="21"/>
      <c r="J3" s="25"/>
      <c r="K3" s="25"/>
      <c r="L3" s="25"/>
      <c r="M3" s="25"/>
      <c r="N3" s="25"/>
      <c r="O3" s="25"/>
    </row>
    <row r="4" spans="1:27" s="1" customFormat="1" ht="15" customHeight="1" x14ac:dyDescent="0.25">
      <c r="A4" s="26" t="str">
        <f>HYPERLINK("mailto:books@infra-m.ru", "mailto:books@infra-m.ru")</f>
        <v>mailto:books@infra-m.ru</v>
      </c>
      <c r="B4" s="27"/>
      <c r="C4" s="27"/>
      <c r="D4" s="27"/>
      <c r="E4" s="27"/>
      <c r="F4" s="21"/>
      <c r="G4" s="21"/>
      <c r="H4" s="21"/>
      <c r="I4" s="21"/>
      <c r="J4" s="25"/>
      <c r="K4" s="25"/>
      <c r="L4" s="25"/>
      <c r="M4" s="25"/>
      <c r="N4" s="25"/>
      <c r="O4" s="25"/>
    </row>
    <row r="5" spans="1:27" s="1" customFormat="1" ht="15" customHeight="1" x14ac:dyDescent="0.25">
      <c r="A5" s="26" t="str">
        <f>HYPERLINK("https://infra-m.ru", "https://infra-m.ru")</f>
        <v>https://infra-m.ru</v>
      </c>
      <c r="B5" s="27"/>
      <c r="C5" s="27"/>
      <c r="D5" s="27"/>
      <c r="E5" s="27"/>
      <c r="F5" s="21"/>
      <c r="G5" s="21"/>
      <c r="H5" s="21"/>
      <c r="I5" s="21"/>
      <c r="J5" s="25"/>
      <c r="K5" s="25"/>
      <c r="L5" s="25"/>
      <c r="M5" s="25"/>
      <c r="N5" s="25"/>
      <c r="O5" s="25"/>
    </row>
    <row r="6" spans="1:27" s="1" customFormat="1" ht="11.1" customHeight="1" x14ac:dyDescent="0.2"/>
    <row r="7" spans="1:27" s="2" customFormat="1" ht="21.95" customHeight="1" x14ac:dyDescent="0.2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3" t="s">
        <v>17</v>
      </c>
      <c r="M7" s="3" t="s">
        <v>18</v>
      </c>
      <c r="N7" s="3" t="s">
        <v>19</v>
      </c>
      <c r="O7" s="3" t="s">
        <v>20</v>
      </c>
      <c r="P7" s="3" t="s">
        <v>21</v>
      </c>
      <c r="Q7" s="3" t="s">
        <v>22</v>
      </c>
      <c r="R7" s="3" t="s">
        <v>23</v>
      </c>
      <c r="S7" s="3" t="s">
        <v>24</v>
      </c>
      <c r="T7" s="3" t="s">
        <v>25</v>
      </c>
      <c r="U7" s="3" t="s">
        <v>26</v>
      </c>
      <c r="V7" s="3" t="s">
        <v>27</v>
      </c>
      <c r="W7" s="3" t="s">
        <v>28</v>
      </c>
      <c r="X7" s="3" t="s">
        <v>29</v>
      </c>
      <c r="Y7" s="3" t="s">
        <v>30</v>
      </c>
      <c r="Z7" s="3" t="s">
        <v>31</v>
      </c>
      <c r="AA7" s="3" t="s">
        <v>32</v>
      </c>
    </row>
    <row r="8" spans="1:27" s="4" customFormat="1" ht="51.95" customHeight="1" x14ac:dyDescent="0.2">
      <c r="A8" s="5">
        <v>0</v>
      </c>
      <c r="B8" s="6" t="s">
        <v>50</v>
      </c>
      <c r="C8" s="7">
        <v>650</v>
      </c>
      <c r="D8" s="8" t="s">
        <v>51</v>
      </c>
      <c r="E8" s="8" t="s">
        <v>52</v>
      </c>
      <c r="F8" s="8" t="s">
        <v>53</v>
      </c>
      <c r="G8" s="6" t="s">
        <v>43</v>
      </c>
      <c r="H8" s="6" t="s">
        <v>45</v>
      </c>
      <c r="I8" s="8" t="s">
        <v>46</v>
      </c>
      <c r="J8" s="9">
        <v>1</v>
      </c>
      <c r="K8" s="9">
        <v>138</v>
      </c>
      <c r="L8" s="9">
        <v>2024</v>
      </c>
      <c r="M8" s="8" t="s">
        <v>54</v>
      </c>
      <c r="N8" s="8" t="s">
        <v>35</v>
      </c>
      <c r="O8" s="8" t="s">
        <v>36</v>
      </c>
      <c r="P8" s="6" t="s">
        <v>47</v>
      </c>
      <c r="Q8" s="8" t="s">
        <v>55</v>
      </c>
      <c r="R8" s="10" t="s">
        <v>56</v>
      </c>
      <c r="S8" s="11"/>
      <c r="T8" s="6"/>
      <c r="U8" s="17" t="str">
        <f>HYPERLINK("https://media.infra-m.ru/2093/2093909/cover/2093909.jpg", "Обложка")</f>
        <v>Обложка</v>
      </c>
      <c r="V8" s="17" t="str">
        <f>HYPERLINK("https://znanium.ru/catalog/product/2093909", "Ознакомиться")</f>
        <v>Ознакомиться</v>
      </c>
      <c r="W8" s="8" t="s">
        <v>48</v>
      </c>
      <c r="X8" s="6"/>
      <c r="Y8" s="6"/>
      <c r="Z8" s="6" t="s">
        <v>57</v>
      </c>
      <c r="AA8" s="6" t="s">
        <v>58</v>
      </c>
    </row>
    <row r="9" spans="1:27" s="4" customFormat="1" ht="51.95" customHeight="1" x14ac:dyDescent="0.2">
      <c r="A9" s="5">
        <v>0</v>
      </c>
      <c r="B9" s="6" t="s">
        <v>59</v>
      </c>
      <c r="C9" s="13">
        <v>1214.9000000000001</v>
      </c>
      <c r="D9" s="8" t="s">
        <v>60</v>
      </c>
      <c r="E9" s="8" t="s">
        <v>61</v>
      </c>
      <c r="F9" s="8" t="s">
        <v>62</v>
      </c>
      <c r="G9" s="6" t="s">
        <v>40</v>
      </c>
      <c r="H9" s="6" t="s">
        <v>41</v>
      </c>
      <c r="I9" s="8" t="s">
        <v>63</v>
      </c>
      <c r="J9" s="9">
        <v>1</v>
      </c>
      <c r="K9" s="9">
        <v>269</v>
      </c>
      <c r="L9" s="9">
        <v>2023</v>
      </c>
      <c r="M9" s="8" t="s">
        <v>64</v>
      </c>
      <c r="N9" s="8" t="s">
        <v>35</v>
      </c>
      <c r="O9" s="8" t="s">
        <v>36</v>
      </c>
      <c r="P9" s="6" t="s">
        <v>65</v>
      </c>
      <c r="Q9" s="8" t="s">
        <v>55</v>
      </c>
      <c r="R9" s="10" t="s">
        <v>66</v>
      </c>
      <c r="S9" s="11"/>
      <c r="T9" s="6" t="s">
        <v>67</v>
      </c>
      <c r="U9" s="17" t="str">
        <f>HYPERLINK("https://media.infra-m.ru/1891/1891781/cover/1891781.jpg", "Обложка")</f>
        <v>Обложка</v>
      </c>
      <c r="V9" s="17" t="str">
        <f>HYPERLINK("https://znanium.ru/catalog/product/1891781", "Ознакомиться")</f>
        <v>Ознакомиться</v>
      </c>
      <c r="W9" s="8" t="s">
        <v>68</v>
      </c>
      <c r="X9" s="6"/>
      <c r="Y9" s="6"/>
      <c r="Z9" s="6" t="s">
        <v>69</v>
      </c>
      <c r="AA9" s="6" t="s">
        <v>70</v>
      </c>
    </row>
    <row r="10" spans="1:27" s="4" customFormat="1" ht="51.95" customHeight="1" x14ac:dyDescent="0.2">
      <c r="A10" s="5">
        <v>0</v>
      </c>
      <c r="B10" s="6" t="s">
        <v>82</v>
      </c>
      <c r="C10" s="13">
        <v>1524</v>
      </c>
      <c r="D10" s="8" t="s">
        <v>83</v>
      </c>
      <c r="E10" s="8" t="s">
        <v>84</v>
      </c>
      <c r="F10" s="8" t="s">
        <v>85</v>
      </c>
      <c r="G10" s="6" t="s">
        <v>40</v>
      </c>
      <c r="H10" s="6" t="s">
        <v>41</v>
      </c>
      <c r="I10" s="8" t="s">
        <v>63</v>
      </c>
      <c r="J10" s="9">
        <v>1</v>
      </c>
      <c r="K10" s="9">
        <v>329</v>
      </c>
      <c r="L10" s="9">
        <v>2024</v>
      </c>
      <c r="M10" s="8" t="s">
        <v>86</v>
      </c>
      <c r="N10" s="8" t="s">
        <v>35</v>
      </c>
      <c r="O10" s="8" t="s">
        <v>87</v>
      </c>
      <c r="P10" s="6" t="s">
        <v>37</v>
      </c>
      <c r="Q10" s="8" t="s">
        <v>55</v>
      </c>
      <c r="R10" s="10" t="s">
        <v>88</v>
      </c>
      <c r="S10" s="11" t="s">
        <v>89</v>
      </c>
      <c r="T10" s="6"/>
      <c r="U10" s="17" t="str">
        <f>HYPERLINK("https://media.infra-m.ru/2101/2101498/cover/2101498.jpg", "Обложка")</f>
        <v>Обложка</v>
      </c>
      <c r="V10" s="17" t="str">
        <f>HYPERLINK("https://znanium.ru/catalog/product/2101498", "Ознакомиться")</f>
        <v>Ознакомиться</v>
      </c>
      <c r="W10" s="8" t="s">
        <v>90</v>
      </c>
      <c r="X10" s="6"/>
      <c r="Y10" s="6" t="s">
        <v>30</v>
      </c>
      <c r="Z10" s="6"/>
      <c r="AA10" s="6" t="s">
        <v>91</v>
      </c>
    </row>
    <row r="11" spans="1:27" s="4" customFormat="1" ht="51.95" customHeight="1" x14ac:dyDescent="0.2">
      <c r="A11" s="5">
        <v>0</v>
      </c>
      <c r="B11" s="6" t="s">
        <v>97</v>
      </c>
      <c r="C11" s="13">
        <v>1720</v>
      </c>
      <c r="D11" s="8" t="s">
        <v>98</v>
      </c>
      <c r="E11" s="8" t="s">
        <v>93</v>
      </c>
      <c r="F11" s="8" t="s">
        <v>94</v>
      </c>
      <c r="G11" s="6" t="s">
        <v>40</v>
      </c>
      <c r="H11" s="6" t="s">
        <v>44</v>
      </c>
      <c r="I11" s="8" t="s">
        <v>63</v>
      </c>
      <c r="J11" s="9">
        <v>1</v>
      </c>
      <c r="K11" s="9">
        <v>352</v>
      </c>
      <c r="L11" s="9">
        <v>2024</v>
      </c>
      <c r="M11" s="8" t="s">
        <v>99</v>
      </c>
      <c r="N11" s="8" t="s">
        <v>35</v>
      </c>
      <c r="O11" s="8" t="s">
        <v>95</v>
      </c>
      <c r="P11" s="6" t="s">
        <v>72</v>
      </c>
      <c r="Q11" s="8" t="s">
        <v>55</v>
      </c>
      <c r="R11" s="10" t="s">
        <v>100</v>
      </c>
      <c r="S11" s="11" t="s">
        <v>101</v>
      </c>
      <c r="T11" s="6"/>
      <c r="U11" s="17" t="str">
        <f>HYPERLINK("https://media.infra-m.ru/2126/2126606/cover/2126606.jpg", "Обложка")</f>
        <v>Обложка</v>
      </c>
      <c r="V11" s="17" t="str">
        <f>HYPERLINK("https://znanium.ru/catalog/product/2126606", "Ознакомиться")</f>
        <v>Ознакомиться</v>
      </c>
      <c r="W11" s="8" t="s">
        <v>80</v>
      </c>
      <c r="X11" s="6"/>
      <c r="Y11" s="6"/>
      <c r="Z11" s="6" t="s">
        <v>57</v>
      </c>
      <c r="AA11" s="6" t="s">
        <v>70</v>
      </c>
    </row>
    <row r="12" spans="1:27" s="4" customFormat="1" ht="51.95" customHeight="1" x14ac:dyDescent="0.2">
      <c r="A12" s="5">
        <v>0</v>
      </c>
      <c r="B12" s="6" t="s">
        <v>102</v>
      </c>
      <c r="C12" s="13">
        <v>1034</v>
      </c>
      <c r="D12" s="8" t="s">
        <v>103</v>
      </c>
      <c r="E12" s="8" t="s">
        <v>104</v>
      </c>
      <c r="F12" s="8" t="s">
        <v>105</v>
      </c>
      <c r="G12" s="6" t="s">
        <v>34</v>
      </c>
      <c r="H12" s="6" t="s">
        <v>44</v>
      </c>
      <c r="I12" s="8" t="s">
        <v>46</v>
      </c>
      <c r="J12" s="9">
        <v>1</v>
      </c>
      <c r="K12" s="9">
        <v>224</v>
      </c>
      <c r="L12" s="9">
        <v>2024</v>
      </c>
      <c r="M12" s="8" t="s">
        <v>106</v>
      </c>
      <c r="N12" s="8" t="s">
        <v>35</v>
      </c>
      <c r="O12" s="8" t="s">
        <v>87</v>
      </c>
      <c r="P12" s="6" t="s">
        <v>37</v>
      </c>
      <c r="Q12" s="8" t="s">
        <v>55</v>
      </c>
      <c r="R12" s="10" t="s">
        <v>107</v>
      </c>
      <c r="S12" s="11" t="s">
        <v>108</v>
      </c>
      <c r="T12" s="6"/>
      <c r="U12" s="17" t="str">
        <f>HYPERLINK("https://media.infra-m.ru/2124/2124729/cover/2124729.jpg", "Обложка")</f>
        <v>Обложка</v>
      </c>
      <c r="V12" s="17" t="str">
        <f>HYPERLINK("https://znanium.ru/catalog/product/1160864", "Ознакомиться")</f>
        <v>Ознакомиться</v>
      </c>
      <c r="W12" s="8" t="s">
        <v>109</v>
      </c>
      <c r="X12" s="6"/>
      <c r="Y12" s="6"/>
      <c r="Z12" s="6"/>
      <c r="AA12" s="6" t="s">
        <v>49</v>
      </c>
    </row>
    <row r="13" spans="1:27" s="4" customFormat="1" ht="51.95" customHeight="1" x14ac:dyDescent="0.2">
      <c r="A13" s="5">
        <v>0</v>
      </c>
      <c r="B13" s="6" t="s">
        <v>110</v>
      </c>
      <c r="C13" s="13">
        <v>1010</v>
      </c>
      <c r="D13" s="8" t="s">
        <v>111</v>
      </c>
      <c r="E13" s="8" t="s">
        <v>112</v>
      </c>
      <c r="F13" s="8" t="s">
        <v>113</v>
      </c>
      <c r="G13" s="6" t="s">
        <v>40</v>
      </c>
      <c r="H13" s="6" t="s">
        <v>41</v>
      </c>
      <c r="I13" s="8" t="s">
        <v>63</v>
      </c>
      <c r="J13" s="9">
        <v>1</v>
      </c>
      <c r="K13" s="9">
        <v>224</v>
      </c>
      <c r="L13" s="9">
        <v>2023</v>
      </c>
      <c r="M13" s="8" t="s">
        <v>114</v>
      </c>
      <c r="N13" s="8" t="s">
        <v>35</v>
      </c>
      <c r="O13" s="8" t="s">
        <v>87</v>
      </c>
      <c r="P13" s="6" t="s">
        <v>72</v>
      </c>
      <c r="Q13" s="8" t="s">
        <v>55</v>
      </c>
      <c r="R13" s="10" t="s">
        <v>115</v>
      </c>
      <c r="S13" s="11" t="s">
        <v>116</v>
      </c>
      <c r="T13" s="6"/>
      <c r="U13" s="17" t="str">
        <f>HYPERLINK("https://media.infra-m.ru/1914/1914758/cover/1914758.jpg", "Обложка")</f>
        <v>Обложка</v>
      </c>
      <c r="V13" s="17" t="str">
        <f>HYPERLINK("https://znanium.ru/catalog/product/1914758", "Ознакомиться")</f>
        <v>Ознакомиться</v>
      </c>
      <c r="W13" s="8" t="s">
        <v>117</v>
      </c>
      <c r="X13" s="6"/>
      <c r="Y13" s="6"/>
      <c r="Z13" s="6"/>
      <c r="AA13" s="6" t="s">
        <v>118</v>
      </c>
    </row>
    <row r="14" spans="1:27" s="4" customFormat="1" ht="51.95" customHeight="1" x14ac:dyDescent="0.2">
      <c r="A14" s="5">
        <v>0</v>
      </c>
      <c r="B14" s="6" t="s">
        <v>119</v>
      </c>
      <c r="C14" s="13">
        <v>1134</v>
      </c>
      <c r="D14" s="8" t="s">
        <v>120</v>
      </c>
      <c r="E14" s="8" t="s">
        <v>112</v>
      </c>
      <c r="F14" s="8" t="s">
        <v>121</v>
      </c>
      <c r="G14" s="6" t="s">
        <v>40</v>
      </c>
      <c r="H14" s="6" t="s">
        <v>44</v>
      </c>
      <c r="I14" s="8" t="s">
        <v>63</v>
      </c>
      <c r="J14" s="9">
        <v>1</v>
      </c>
      <c r="K14" s="9">
        <v>240</v>
      </c>
      <c r="L14" s="9">
        <v>2024</v>
      </c>
      <c r="M14" s="8" t="s">
        <v>122</v>
      </c>
      <c r="N14" s="8" t="s">
        <v>35</v>
      </c>
      <c r="O14" s="8" t="s">
        <v>87</v>
      </c>
      <c r="P14" s="6" t="s">
        <v>37</v>
      </c>
      <c r="Q14" s="8" t="s">
        <v>55</v>
      </c>
      <c r="R14" s="10" t="s">
        <v>123</v>
      </c>
      <c r="S14" s="11" t="s">
        <v>124</v>
      </c>
      <c r="T14" s="6"/>
      <c r="U14" s="17" t="str">
        <f>HYPERLINK("https://media.infra-m.ru/2146/2146532/cover/2146532.jpg", "Обложка")</f>
        <v>Обложка</v>
      </c>
      <c r="V14" s="17" t="str">
        <f>HYPERLINK("https://znanium.ru/catalog/product/1937949", "Ознакомиться")</f>
        <v>Ознакомиться</v>
      </c>
      <c r="W14" s="8" t="s">
        <v>125</v>
      </c>
      <c r="X14" s="6"/>
      <c r="Y14" s="6"/>
      <c r="Z14" s="6"/>
      <c r="AA14" s="6" t="s">
        <v>126</v>
      </c>
    </row>
    <row r="15" spans="1:27" s="4" customFormat="1" ht="51.95" customHeight="1" x14ac:dyDescent="0.2">
      <c r="A15" s="5">
        <v>0</v>
      </c>
      <c r="B15" s="6" t="s">
        <v>127</v>
      </c>
      <c r="C15" s="13">
        <v>1500</v>
      </c>
      <c r="D15" s="8" t="s">
        <v>128</v>
      </c>
      <c r="E15" s="8" t="s">
        <v>129</v>
      </c>
      <c r="F15" s="8" t="s">
        <v>130</v>
      </c>
      <c r="G15" s="6" t="s">
        <v>40</v>
      </c>
      <c r="H15" s="6" t="s">
        <v>41</v>
      </c>
      <c r="I15" s="8" t="s">
        <v>63</v>
      </c>
      <c r="J15" s="9">
        <v>1</v>
      </c>
      <c r="K15" s="9">
        <v>320</v>
      </c>
      <c r="L15" s="9">
        <v>2024</v>
      </c>
      <c r="M15" s="8" t="s">
        <v>131</v>
      </c>
      <c r="N15" s="8" t="s">
        <v>35</v>
      </c>
      <c r="O15" s="8" t="s">
        <v>95</v>
      </c>
      <c r="P15" s="6" t="s">
        <v>37</v>
      </c>
      <c r="Q15" s="8" t="s">
        <v>55</v>
      </c>
      <c r="R15" s="10" t="s">
        <v>132</v>
      </c>
      <c r="S15" s="11" t="s">
        <v>133</v>
      </c>
      <c r="T15" s="6"/>
      <c r="U15" s="17" t="str">
        <f>HYPERLINK("https://media.infra-m.ru/2138/2138503/cover/2138503.jpg", "Обложка")</f>
        <v>Обложка</v>
      </c>
      <c r="V15" s="17" t="str">
        <f>HYPERLINK("https://znanium.ru/catalog/product/2138503", "Ознакомиться")</f>
        <v>Ознакомиться</v>
      </c>
      <c r="W15" s="8" t="s">
        <v>48</v>
      </c>
      <c r="X15" s="6"/>
      <c r="Y15" s="6"/>
      <c r="Z15" s="6"/>
      <c r="AA15" s="6" t="s">
        <v>49</v>
      </c>
    </row>
    <row r="16" spans="1:27" s="4" customFormat="1" ht="51.95" customHeight="1" x14ac:dyDescent="0.2">
      <c r="A16" s="5">
        <v>0</v>
      </c>
      <c r="B16" s="6" t="s">
        <v>134</v>
      </c>
      <c r="C16" s="13">
        <v>2954</v>
      </c>
      <c r="D16" s="8" t="s">
        <v>135</v>
      </c>
      <c r="E16" s="8" t="s">
        <v>136</v>
      </c>
      <c r="F16" s="8" t="s">
        <v>137</v>
      </c>
      <c r="G16" s="6" t="s">
        <v>40</v>
      </c>
      <c r="H16" s="6" t="s">
        <v>41</v>
      </c>
      <c r="I16" s="8" t="s">
        <v>63</v>
      </c>
      <c r="J16" s="9">
        <v>1</v>
      </c>
      <c r="K16" s="9">
        <v>655</v>
      </c>
      <c r="L16" s="9">
        <v>2023</v>
      </c>
      <c r="M16" s="8" t="s">
        <v>138</v>
      </c>
      <c r="N16" s="8" t="s">
        <v>35</v>
      </c>
      <c r="O16" s="8" t="s">
        <v>95</v>
      </c>
      <c r="P16" s="6" t="s">
        <v>72</v>
      </c>
      <c r="Q16" s="8" t="s">
        <v>55</v>
      </c>
      <c r="R16" s="10" t="s">
        <v>139</v>
      </c>
      <c r="S16" s="11" t="s">
        <v>140</v>
      </c>
      <c r="T16" s="6"/>
      <c r="U16" s="17" t="str">
        <f>HYPERLINK("https://media.infra-m.ru/2015/2015287/cover/2015287.jpg", "Обложка")</f>
        <v>Обложка</v>
      </c>
      <c r="V16" s="17" t="str">
        <f>HYPERLINK("https://znanium.ru/catalog/product/1915603", "Ознакомиться")</f>
        <v>Ознакомиться</v>
      </c>
      <c r="W16" s="8" t="s">
        <v>141</v>
      </c>
      <c r="X16" s="6"/>
      <c r="Y16" s="6"/>
      <c r="Z16" s="6" t="s">
        <v>57</v>
      </c>
      <c r="AA16" s="6" t="s">
        <v>142</v>
      </c>
    </row>
    <row r="17" spans="1:27" s="4" customFormat="1" ht="51.95" customHeight="1" x14ac:dyDescent="0.2">
      <c r="A17" s="5">
        <v>0</v>
      </c>
      <c r="B17" s="6" t="s">
        <v>144</v>
      </c>
      <c r="C17" s="13">
        <v>1010</v>
      </c>
      <c r="D17" s="8" t="s">
        <v>145</v>
      </c>
      <c r="E17" s="8" t="s">
        <v>146</v>
      </c>
      <c r="F17" s="8" t="s">
        <v>147</v>
      </c>
      <c r="G17" s="6" t="s">
        <v>40</v>
      </c>
      <c r="H17" s="6" t="s">
        <v>148</v>
      </c>
      <c r="I17" s="8" t="s">
        <v>46</v>
      </c>
      <c r="J17" s="9">
        <v>1</v>
      </c>
      <c r="K17" s="9">
        <v>223</v>
      </c>
      <c r="L17" s="9">
        <v>2023</v>
      </c>
      <c r="M17" s="8" t="s">
        <v>149</v>
      </c>
      <c r="N17" s="8" t="s">
        <v>35</v>
      </c>
      <c r="O17" s="8" t="s">
        <v>95</v>
      </c>
      <c r="P17" s="6" t="s">
        <v>37</v>
      </c>
      <c r="Q17" s="8" t="s">
        <v>55</v>
      </c>
      <c r="R17" s="10" t="s">
        <v>150</v>
      </c>
      <c r="S17" s="11" t="s">
        <v>151</v>
      </c>
      <c r="T17" s="6"/>
      <c r="U17" s="17" t="str">
        <f>HYPERLINK("https://media.infra-m.ru/1937/1937950/cover/1937950.jpg", "Обложка")</f>
        <v>Обложка</v>
      </c>
      <c r="V17" s="17" t="str">
        <f>HYPERLINK("https://znanium.ru/catalog/product/1937950", "Ознакомиться")</f>
        <v>Ознакомиться</v>
      </c>
      <c r="W17" s="8" t="s">
        <v>152</v>
      </c>
      <c r="X17" s="6"/>
      <c r="Y17" s="6" t="s">
        <v>30</v>
      </c>
      <c r="Z17" s="6"/>
      <c r="AA17" s="6" t="s">
        <v>153</v>
      </c>
    </row>
    <row r="18" spans="1:27" s="4" customFormat="1" ht="51.95" customHeight="1" x14ac:dyDescent="0.2">
      <c r="A18" s="5">
        <v>0</v>
      </c>
      <c r="B18" s="6" t="s">
        <v>154</v>
      </c>
      <c r="C18" s="13">
        <v>1434</v>
      </c>
      <c r="D18" s="8" t="s">
        <v>155</v>
      </c>
      <c r="E18" s="8" t="s">
        <v>156</v>
      </c>
      <c r="F18" s="8" t="s">
        <v>157</v>
      </c>
      <c r="G18" s="6" t="s">
        <v>40</v>
      </c>
      <c r="H18" s="6" t="s">
        <v>148</v>
      </c>
      <c r="I18" s="8" t="s">
        <v>63</v>
      </c>
      <c r="J18" s="9">
        <v>1</v>
      </c>
      <c r="K18" s="9">
        <v>304</v>
      </c>
      <c r="L18" s="9">
        <v>2024</v>
      </c>
      <c r="M18" s="8" t="s">
        <v>158</v>
      </c>
      <c r="N18" s="8" t="s">
        <v>35</v>
      </c>
      <c r="O18" s="8" t="s">
        <v>95</v>
      </c>
      <c r="P18" s="6" t="s">
        <v>37</v>
      </c>
      <c r="Q18" s="8" t="s">
        <v>55</v>
      </c>
      <c r="R18" s="10" t="s">
        <v>159</v>
      </c>
      <c r="S18" s="11" t="s">
        <v>160</v>
      </c>
      <c r="T18" s="6"/>
      <c r="U18" s="17" t="str">
        <f>HYPERLINK("https://media.infra-m.ru/2146/2146529/cover/2146529.jpg", "Обложка")</f>
        <v>Обложка</v>
      </c>
      <c r="V18" s="17" t="str">
        <f>HYPERLINK("https://znanium.ru/catalog/product/2119101", "Ознакомиться")</f>
        <v>Ознакомиться</v>
      </c>
      <c r="W18" s="8" t="s">
        <v>161</v>
      </c>
      <c r="X18" s="6"/>
      <c r="Y18" s="6"/>
      <c r="Z18" s="6"/>
      <c r="AA18" s="6" t="s">
        <v>162</v>
      </c>
    </row>
    <row r="19" spans="1:27" s="4" customFormat="1" ht="51.95" customHeight="1" x14ac:dyDescent="0.2">
      <c r="A19" s="5">
        <v>0</v>
      </c>
      <c r="B19" s="6" t="s">
        <v>167</v>
      </c>
      <c r="C19" s="13">
        <v>1870</v>
      </c>
      <c r="D19" s="8" t="s">
        <v>168</v>
      </c>
      <c r="E19" s="8" t="s">
        <v>169</v>
      </c>
      <c r="F19" s="8" t="s">
        <v>170</v>
      </c>
      <c r="G19" s="6" t="s">
        <v>34</v>
      </c>
      <c r="H19" s="6" t="s">
        <v>41</v>
      </c>
      <c r="I19" s="8" t="s">
        <v>171</v>
      </c>
      <c r="J19" s="9">
        <v>1</v>
      </c>
      <c r="K19" s="9">
        <v>399</v>
      </c>
      <c r="L19" s="9">
        <v>2024</v>
      </c>
      <c r="M19" s="8" t="s">
        <v>172</v>
      </c>
      <c r="N19" s="8" t="s">
        <v>173</v>
      </c>
      <c r="O19" s="8" t="s">
        <v>174</v>
      </c>
      <c r="P19" s="6" t="s">
        <v>37</v>
      </c>
      <c r="Q19" s="8" t="s">
        <v>175</v>
      </c>
      <c r="R19" s="10" t="s">
        <v>176</v>
      </c>
      <c r="S19" s="11"/>
      <c r="T19" s="6"/>
      <c r="U19" s="17" t="str">
        <f>HYPERLINK("https://media.infra-m.ru/1102/1102077/cover/1102077.jpg", "Обложка")</f>
        <v>Обложка</v>
      </c>
      <c r="V19" s="17" t="str">
        <f>HYPERLINK("https://znanium.ru/catalog/product/1102077", "Ознакомиться")</f>
        <v>Ознакомиться</v>
      </c>
      <c r="W19" s="8" t="s">
        <v>177</v>
      </c>
      <c r="X19" s="6" t="s">
        <v>178</v>
      </c>
      <c r="Y19" s="6"/>
      <c r="Z19" s="6"/>
      <c r="AA19" s="6" t="s">
        <v>179</v>
      </c>
    </row>
    <row r="20" spans="1:27" s="4" customFormat="1" ht="51.95" customHeight="1" x14ac:dyDescent="0.2">
      <c r="A20" s="5">
        <v>0</v>
      </c>
      <c r="B20" s="6" t="s">
        <v>180</v>
      </c>
      <c r="C20" s="13">
        <v>1334.9</v>
      </c>
      <c r="D20" s="8" t="s">
        <v>181</v>
      </c>
      <c r="E20" s="8" t="s">
        <v>182</v>
      </c>
      <c r="F20" s="8" t="s">
        <v>183</v>
      </c>
      <c r="G20" s="6" t="s">
        <v>40</v>
      </c>
      <c r="H20" s="6" t="s">
        <v>148</v>
      </c>
      <c r="I20" s="8" t="s">
        <v>63</v>
      </c>
      <c r="J20" s="9">
        <v>1</v>
      </c>
      <c r="K20" s="9">
        <v>352</v>
      </c>
      <c r="L20" s="9">
        <v>2022</v>
      </c>
      <c r="M20" s="8" t="s">
        <v>184</v>
      </c>
      <c r="N20" s="8" t="s">
        <v>35</v>
      </c>
      <c r="O20" s="8" t="s">
        <v>36</v>
      </c>
      <c r="P20" s="6" t="s">
        <v>37</v>
      </c>
      <c r="Q20" s="8" t="s">
        <v>55</v>
      </c>
      <c r="R20" s="10" t="s">
        <v>66</v>
      </c>
      <c r="S20" s="11" t="s">
        <v>185</v>
      </c>
      <c r="T20" s="6"/>
      <c r="U20" s="17" t="str">
        <f>HYPERLINK("https://media.infra-m.ru/1815/1815814/cover/1815814.jpg", "Обложка")</f>
        <v>Обложка</v>
      </c>
      <c r="V20" s="17" t="str">
        <f>HYPERLINK("https://znanium.ru/catalog/product/1189320", "Ознакомиться")</f>
        <v>Ознакомиться</v>
      </c>
      <c r="W20" s="8" t="s">
        <v>186</v>
      </c>
      <c r="X20" s="6"/>
      <c r="Y20" s="6"/>
      <c r="Z20" s="6"/>
      <c r="AA20" s="6" t="s">
        <v>153</v>
      </c>
    </row>
    <row r="21" spans="1:27" s="4" customFormat="1" ht="51.95" customHeight="1" x14ac:dyDescent="0.2">
      <c r="A21" s="5">
        <v>0</v>
      </c>
      <c r="B21" s="6" t="s">
        <v>193</v>
      </c>
      <c r="C21" s="13">
        <v>1804</v>
      </c>
      <c r="D21" s="8" t="s">
        <v>194</v>
      </c>
      <c r="E21" s="8" t="s">
        <v>195</v>
      </c>
      <c r="F21" s="8" t="s">
        <v>196</v>
      </c>
      <c r="G21" s="6" t="s">
        <v>40</v>
      </c>
      <c r="H21" s="6" t="s">
        <v>187</v>
      </c>
      <c r="I21" s="8" t="s">
        <v>63</v>
      </c>
      <c r="J21" s="9">
        <v>1</v>
      </c>
      <c r="K21" s="9">
        <v>384</v>
      </c>
      <c r="L21" s="9">
        <v>2024</v>
      </c>
      <c r="M21" s="8" t="s">
        <v>197</v>
      </c>
      <c r="N21" s="8" t="s">
        <v>35</v>
      </c>
      <c r="O21" s="8" t="s">
        <v>36</v>
      </c>
      <c r="P21" s="6" t="s">
        <v>72</v>
      </c>
      <c r="Q21" s="8" t="s">
        <v>55</v>
      </c>
      <c r="R21" s="10" t="s">
        <v>198</v>
      </c>
      <c r="S21" s="11"/>
      <c r="T21" s="6"/>
      <c r="U21" s="17" t="str">
        <f>HYPERLINK("https://media.infra-m.ru/2151/2151383/cover/2151383.jpg", "Обложка")</f>
        <v>Обложка</v>
      </c>
      <c r="V21" s="17" t="str">
        <f>HYPERLINK("https://znanium.ru/catalog/product/1916205", "Ознакомиться")</f>
        <v>Ознакомиться</v>
      </c>
      <c r="W21" s="8" t="s">
        <v>199</v>
      </c>
      <c r="X21" s="6"/>
      <c r="Y21" s="6" t="s">
        <v>30</v>
      </c>
      <c r="Z21" s="6"/>
      <c r="AA21" s="6" t="s">
        <v>190</v>
      </c>
    </row>
    <row r="22" spans="1:27" s="4" customFormat="1" ht="51.95" customHeight="1" x14ac:dyDescent="0.2">
      <c r="A22" s="5">
        <v>0</v>
      </c>
      <c r="B22" s="6" t="s">
        <v>200</v>
      </c>
      <c r="C22" s="13">
        <v>1860</v>
      </c>
      <c r="D22" s="8" t="s">
        <v>201</v>
      </c>
      <c r="E22" s="8" t="s">
        <v>202</v>
      </c>
      <c r="F22" s="8" t="s">
        <v>203</v>
      </c>
      <c r="G22" s="6" t="s">
        <v>40</v>
      </c>
      <c r="H22" s="6" t="s">
        <v>148</v>
      </c>
      <c r="I22" s="8" t="s">
        <v>63</v>
      </c>
      <c r="J22" s="9">
        <v>1</v>
      </c>
      <c r="K22" s="9">
        <v>383</v>
      </c>
      <c r="L22" s="9">
        <v>2024</v>
      </c>
      <c r="M22" s="8" t="s">
        <v>204</v>
      </c>
      <c r="N22" s="8" t="s">
        <v>35</v>
      </c>
      <c r="O22" s="8" t="s">
        <v>36</v>
      </c>
      <c r="P22" s="6" t="s">
        <v>37</v>
      </c>
      <c r="Q22" s="8" t="s">
        <v>55</v>
      </c>
      <c r="R22" s="10" t="s">
        <v>205</v>
      </c>
      <c r="S22" s="11" t="s">
        <v>185</v>
      </c>
      <c r="T22" s="6"/>
      <c r="U22" s="17" t="str">
        <f>HYPERLINK("https://media.infra-m.ru/2149/2149040/cover/2149040.jpg", "Обложка")</f>
        <v>Обложка</v>
      </c>
      <c r="V22" s="17" t="str">
        <f>HYPERLINK("https://znanium.ru/catalog/product/2149040", "Ознакомиться")</f>
        <v>Ознакомиться</v>
      </c>
      <c r="W22" s="8" t="s">
        <v>206</v>
      </c>
      <c r="X22" s="6"/>
      <c r="Y22" s="6" t="s">
        <v>30</v>
      </c>
      <c r="Z22" s="6"/>
      <c r="AA22" s="6" t="s">
        <v>207</v>
      </c>
    </row>
    <row r="23" spans="1:27" s="4" customFormat="1" ht="51.95" customHeight="1" x14ac:dyDescent="0.2">
      <c r="A23" s="5">
        <v>0</v>
      </c>
      <c r="B23" s="6" t="s">
        <v>209</v>
      </c>
      <c r="C23" s="13">
        <v>1350</v>
      </c>
      <c r="D23" s="8" t="s">
        <v>210</v>
      </c>
      <c r="E23" s="8" t="s">
        <v>211</v>
      </c>
      <c r="F23" s="8" t="s">
        <v>212</v>
      </c>
      <c r="G23" s="6" t="s">
        <v>40</v>
      </c>
      <c r="H23" s="6" t="s">
        <v>44</v>
      </c>
      <c r="I23" s="8" t="s">
        <v>63</v>
      </c>
      <c r="J23" s="9">
        <v>1</v>
      </c>
      <c r="K23" s="9">
        <v>287</v>
      </c>
      <c r="L23" s="9">
        <v>2021</v>
      </c>
      <c r="M23" s="8" t="s">
        <v>213</v>
      </c>
      <c r="N23" s="8" t="s">
        <v>35</v>
      </c>
      <c r="O23" s="8" t="s">
        <v>36</v>
      </c>
      <c r="P23" s="6" t="s">
        <v>47</v>
      </c>
      <c r="Q23" s="8" t="s">
        <v>55</v>
      </c>
      <c r="R23" s="10" t="s">
        <v>214</v>
      </c>
      <c r="S23" s="11" t="s">
        <v>215</v>
      </c>
      <c r="T23" s="6"/>
      <c r="U23" s="17" t="str">
        <f>HYPERLINK("https://media.infra-m.ru/1241/1241807/cover/1241807.jpg", "Обложка")</f>
        <v>Обложка</v>
      </c>
      <c r="V23" s="17" t="str">
        <f>HYPERLINK("https://znanium.ru/catalog/product/1241807", "Ознакомиться")</f>
        <v>Ознакомиться</v>
      </c>
      <c r="W23" s="8" t="s">
        <v>216</v>
      </c>
      <c r="X23" s="6"/>
      <c r="Y23" s="6"/>
      <c r="Z23" s="6" t="s">
        <v>57</v>
      </c>
      <c r="AA23" s="6" t="s">
        <v>70</v>
      </c>
    </row>
    <row r="24" spans="1:27" s="4" customFormat="1" ht="51.95" customHeight="1" x14ac:dyDescent="0.2">
      <c r="A24" s="5">
        <v>0</v>
      </c>
      <c r="B24" s="6" t="s">
        <v>217</v>
      </c>
      <c r="C24" s="13">
        <v>1270</v>
      </c>
      <c r="D24" s="8" t="s">
        <v>218</v>
      </c>
      <c r="E24" s="8" t="s">
        <v>219</v>
      </c>
      <c r="F24" s="8" t="s">
        <v>212</v>
      </c>
      <c r="G24" s="6" t="s">
        <v>34</v>
      </c>
      <c r="H24" s="6" t="s">
        <v>44</v>
      </c>
      <c r="I24" s="8" t="s">
        <v>63</v>
      </c>
      <c r="J24" s="9">
        <v>1</v>
      </c>
      <c r="K24" s="9">
        <v>303</v>
      </c>
      <c r="L24" s="9">
        <v>2019</v>
      </c>
      <c r="M24" s="8" t="s">
        <v>220</v>
      </c>
      <c r="N24" s="8" t="s">
        <v>35</v>
      </c>
      <c r="O24" s="8" t="s">
        <v>36</v>
      </c>
      <c r="P24" s="6" t="s">
        <v>37</v>
      </c>
      <c r="Q24" s="8" t="s">
        <v>55</v>
      </c>
      <c r="R24" s="10" t="s">
        <v>66</v>
      </c>
      <c r="S24" s="11" t="s">
        <v>221</v>
      </c>
      <c r="T24" s="6"/>
      <c r="U24" s="17" t="str">
        <f>HYPERLINK("https://media.infra-m.ru/0961/0961507/cover/961507.jpg", "Обложка")</f>
        <v>Обложка</v>
      </c>
      <c r="V24" s="17" t="str">
        <f>HYPERLINK("https://znanium.ru/catalog/product/961507", "Ознакомиться")</f>
        <v>Ознакомиться</v>
      </c>
      <c r="W24" s="8" t="s">
        <v>216</v>
      </c>
      <c r="X24" s="6"/>
      <c r="Y24" s="6"/>
      <c r="Z24" s="6" t="s">
        <v>57</v>
      </c>
      <c r="AA24" s="6" t="s">
        <v>79</v>
      </c>
    </row>
    <row r="25" spans="1:27" s="4" customFormat="1" ht="51.95" customHeight="1" x14ac:dyDescent="0.2">
      <c r="A25" s="5">
        <v>0</v>
      </c>
      <c r="B25" s="6" t="s">
        <v>226</v>
      </c>
      <c r="C25" s="7">
        <v>990</v>
      </c>
      <c r="D25" s="8" t="s">
        <v>227</v>
      </c>
      <c r="E25" s="8" t="s">
        <v>222</v>
      </c>
      <c r="F25" s="8" t="s">
        <v>223</v>
      </c>
      <c r="G25" s="6" t="s">
        <v>40</v>
      </c>
      <c r="H25" s="6" t="s">
        <v>41</v>
      </c>
      <c r="I25" s="8" t="s">
        <v>63</v>
      </c>
      <c r="J25" s="9">
        <v>1</v>
      </c>
      <c r="K25" s="9">
        <v>210</v>
      </c>
      <c r="L25" s="9">
        <v>2024</v>
      </c>
      <c r="M25" s="8" t="s">
        <v>228</v>
      </c>
      <c r="N25" s="8" t="s">
        <v>35</v>
      </c>
      <c r="O25" s="8" t="s">
        <v>36</v>
      </c>
      <c r="P25" s="6" t="s">
        <v>37</v>
      </c>
      <c r="Q25" s="8" t="s">
        <v>55</v>
      </c>
      <c r="R25" s="10" t="s">
        <v>229</v>
      </c>
      <c r="S25" s="11" t="s">
        <v>230</v>
      </c>
      <c r="T25" s="6"/>
      <c r="U25" s="17" t="str">
        <f>HYPERLINK("https://media.infra-m.ru/2136/2136720/cover/2136720.jpg", "Обложка")</f>
        <v>Обложка</v>
      </c>
      <c r="V25" s="17" t="str">
        <f>HYPERLINK("https://znanium.ru/catalog/product/2136720", "Ознакомиться")</f>
        <v>Ознакомиться</v>
      </c>
      <c r="W25" s="8" t="s">
        <v>224</v>
      </c>
      <c r="X25" s="6"/>
      <c r="Y25" s="6"/>
      <c r="Z25" s="6" t="s">
        <v>231</v>
      </c>
      <c r="AA25" s="6" t="s">
        <v>91</v>
      </c>
    </row>
    <row r="26" spans="1:27" s="4" customFormat="1" ht="51.95" customHeight="1" x14ac:dyDescent="0.2">
      <c r="A26" s="5">
        <v>0</v>
      </c>
      <c r="B26" s="6" t="s">
        <v>236</v>
      </c>
      <c r="C26" s="13">
        <v>1090</v>
      </c>
      <c r="D26" s="8" t="s">
        <v>237</v>
      </c>
      <c r="E26" s="8" t="s">
        <v>235</v>
      </c>
      <c r="F26" s="8" t="s">
        <v>232</v>
      </c>
      <c r="G26" s="6" t="s">
        <v>40</v>
      </c>
      <c r="H26" s="6" t="s">
        <v>41</v>
      </c>
      <c r="I26" s="8" t="s">
        <v>63</v>
      </c>
      <c r="J26" s="9">
        <v>1</v>
      </c>
      <c r="K26" s="9">
        <v>235</v>
      </c>
      <c r="L26" s="9">
        <v>2023</v>
      </c>
      <c r="M26" s="8" t="s">
        <v>238</v>
      </c>
      <c r="N26" s="8" t="s">
        <v>35</v>
      </c>
      <c r="O26" s="8" t="s">
        <v>36</v>
      </c>
      <c r="P26" s="6" t="s">
        <v>37</v>
      </c>
      <c r="Q26" s="8" t="s">
        <v>55</v>
      </c>
      <c r="R26" s="10" t="s">
        <v>239</v>
      </c>
      <c r="S26" s="11" t="s">
        <v>240</v>
      </c>
      <c r="T26" s="6" t="s">
        <v>67</v>
      </c>
      <c r="U26" s="17" t="str">
        <f>HYPERLINK("https://media.infra-m.ru/2111/2111334/cover/2111334.jpg", "Обложка")</f>
        <v>Обложка</v>
      </c>
      <c r="V26" s="17" t="str">
        <f>HYPERLINK("https://znanium.ru/catalog/product/2111334", "Ознакомиться")</f>
        <v>Ознакомиться</v>
      </c>
      <c r="W26" s="8" t="s">
        <v>233</v>
      </c>
      <c r="X26" s="6"/>
      <c r="Y26" s="6"/>
      <c r="Z26" s="6" t="s">
        <v>57</v>
      </c>
      <c r="AA26" s="6" t="s">
        <v>225</v>
      </c>
    </row>
    <row r="27" spans="1:27" s="4" customFormat="1" ht="51.95" customHeight="1" x14ac:dyDescent="0.2">
      <c r="A27" s="5">
        <v>0</v>
      </c>
      <c r="B27" s="6" t="s">
        <v>241</v>
      </c>
      <c r="C27" s="13">
        <v>1050</v>
      </c>
      <c r="D27" s="8" t="s">
        <v>242</v>
      </c>
      <c r="E27" s="8" t="s">
        <v>243</v>
      </c>
      <c r="F27" s="8" t="s">
        <v>244</v>
      </c>
      <c r="G27" s="6" t="s">
        <v>34</v>
      </c>
      <c r="H27" s="6" t="s">
        <v>41</v>
      </c>
      <c r="I27" s="8" t="s">
        <v>63</v>
      </c>
      <c r="J27" s="9">
        <v>1</v>
      </c>
      <c r="K27" s="9">
        <v>202</v>
      </c>
      <c r="L27" s="9">
        <v>2025</v>
      </c>
      <c r="M27" s="8" t="s">
        <v>245</v>
      </c>
      <c r="N27" s="8" t="s">
        <v>35</v>
      </c>
      <c r="O27" s="8" t="s">
        <v>36</v>
      </c>
      <c r="P27" s="6" t="s">
        <v>37</v>
      </c>
      <c r="Q27" s="8" t="s">
        <v>55</v>
      </c>
      <c r="R27" s="10" t="s">
        <v>246</v>
      </c>
      <c r="S27" s="11"/>
      <c r="T27" s="6"/>
      <c r="U27" s="17" t="str">
        <f>HYPERLINK("https://media.infra-m.ru/1171/1171948/cover/1171948.jpg", "Обложка")</f>
        <v>Обложка</v>
      </c>
      <c r="V27" s="17" t="str">
        <f>HYPERLINK("https://znanium.ru/catalog/product/1171948", "Ознакомиться")</f>
        <v>Ознакомиться</v>
      </c>
      <c r="W27" s="8" t="s">
        <v>247</v>
      </c>
      <c r="X27" s="6" t="s">
        <v>248</v>
      </c>
      <c r="Y27" s="6"/>
      <c r="Z27" s="6"/>
      <c r="AA27" s="6" t="s">
        <v>166</v>
      </c>
    </row>
    <row r="28" spans="1:27" s="4" customFormat="1" ht="51.95" customHeight="1" x14ac:dyDescent="0.2">
      <c r="A28" s="5">
        <v>0</v>
      </c>
      <c r="B28" s="6" t="s">
        <v>264</v>
      </c>
      <c r="C28" s="13">
        <v>1400</v>
      </c>
      <c r="D28" s="8" t="s">
        <v>265</v>
      </c>
      <c r="E28" s="8" t="s">
        <v>266</v>
      </c>
      <c r="F28" s="8" t="s">
        <v>267</v>
      </c>
      <c r="G28" s="6" t="s">
        <v>40</v>
      </c>
      <c r="H28" s="6" t="s">
        <v>44</v>
      </c>
      <c r="I28" s="8" t="s">
        <v>63</v>
      </c>
      <c r="J28" s="9">
        <v>1</v>
      </c>
      <c r="K28" s="9">
        <v>280</v>
      </c>
      <c r="L28" s="9">
        <v>2024</v>
      </c>
      <c r="M28" s="8" t="s">
        <v>268</v>
      </c>
      <c r="N28" s="8" t="s">
        <v>35</v>
      </c>
      <c r="O28" s="8" t="s">
        <v>95</v>
      </c>
      <c r="P28" s="6" t="s">
        <v>72</v>
      </c>
      <c r="Q28" s="8" t="s">
        <v>55</v>
      </c>
      <c r="R28" s="10" t="s">
        <v>269</v>
      </c>
      <c r="S28" s="11" t="s">
        <v>270</v>
      </c>
      <c r="T28" s="6"/>
      <c r="U28" s="17" t="str">
        <f>HYPERLINK("https://media.infra-m.ru/2156/2156900/cover/2156900.jpg", "Обложка")</f>
        <v>Обложка</v>
      </c>
      <c r="V28" s="17" t="str">
        <f>HYPERLINK("https://znanium.ru/catalog/product/2156900", "Ознакомиться")</f>
        <v>Ознакомиться</v>
      </c>
      <c r="W28" s="8" t="s">
        <v>77</v>
      </c>
      <c r="X28" s="6"/>
      <c r="Y28" s="6"/>
      <c r="Z28" s="6" t="s">
        <v>57</v>
      </c>
      <c r="AA28" s="6" t="s">
        <v>42</v>
      </c>
    </row>
    <row r="29" spans="1:27" s="4" customFormat="1" ht="51.95" customHeight="1" x14ac:dyDescent="0.2">
      <c r="A29" s="5">
        <v>0</v>
      </c>
      <c r="B29" s="6" t="s">
        <v>272</v>
      </c>
      <c r="C29" s="13">
        <v>1470</v>
      </c>
      <c r="D29" s="8" t="s">
        <v>273</v>
      </c>
      <c r="E29" s="8" t="s">
        <v>274</v>
      </c>
      <c r="F29" s="8" t="s">
        <v>275</v>
      </c>
      <c r="G29" s="6" t="s">
        <v>40</v>
      </c>
      <c r="H29" s="6" t="s">
        <v>148</v>
      </c>
      <c r="I29" s="8" t="s">
        <v>63</v>
      </c>
      <c r="J29" s="9">
        <v>1</v>
      </c>
      <c r="K29" s="9">
        <v>320</v>
      </c>
      <c r="L29" s="9">
        <v>2023</v>
      </c>
      <c r="M29" s="8" t="s">
        <v>276</v>
      </c>
      <c r="N29" s="8" t="s">
        <v>35</v>
      </c>
      <c r="O29" s="8" t="s">
        <v>36</v>
      </c>
      <c r="P29" s="6" t="s">
        <v>37</v>
      </c>
      <c r="Q29" s="8" t="s">
        <v>55</v>
      </c>
      <c r="R29" s="10" t="s">
        <v>277</v>
      </c>
      <c r="S29" s="11" t="s">
        <v>240</v>
      </c>
      <c r="T29" s="6"/>
      <c r="U29" s="17" t="str">
        <f>HYPERLINK("https://media.infra-m.ru/1891/1891187/cover/1891187.jpg", "Обложка")</f>
        <v>Обложка</v>
      </c>
      <c r="V29" s="17" t="str">
        <f>HYPERLINK("https://znanium.ru/catalog/product/1891187", "Ознакомиться")</f>
        <v>Ознакомиться</v>
      </c>
      <c r="W29" s="8" t="s">
        <v>206</v>
      </c>
      <c r="X29" s="6"/>
      <c r="Y29" s="6"/>
      <c r="Z29" s="6" t="s">
        <v>57</v>
      </c>
      <c r="AA29" s="6" t="s">
        <v>225</v>
      </c>
    </row>
    <row r="30" spans="1:27" s="4" customFormat="1" ht="51.95" customHeight="1" x14ac:dyDescent="0.2">
      <c r="A30" s="5">
        <v>0</v>
      </c>
      <c r="B30" s="6" t="s">
        <v>279</v>
      </c>
      <c r="C30" s="13">
        <v>1460</v>
      </c>
      <c r="D30" s="8" t="s">
        <v>280</v>
      </c>
      <c r="E30" s="8" t="s">
        <v>281</v>
      </c>
      <c r="F30" s="8" t="s">
        <v>170</v>
      </c>
      <c r="G30" s="6" t="s">
        <v>40</v>
      </c>
      <c r="H30" s="6" t="s">
        <v>41</v>
      </c>
      <c r="I30" s="8" t="s">
        <v>63</v>
      </c>
      <c r="J30" s="9">
        <v>1</v>
      </c>
      <c r="K30" s="9">
        <v>317</v>
      </c>
      <c r="L30" s="9">
        <v>2024</v>
      </c>
      <c r="M30" s="8" t="s">
        <v>282</v>
      </c>
      <c r="N30" s="8" t="s">
        <v>35</v>
      </c>
      <c r="O30" s="8" t="s">
        <v>36</v>
      </c>
      <c r="P30" s="6" t="s">
        <v>37</v>
      </c>
      <c r="Q30" s="8" t="s">
        <v>55</v>
      </c>
      <c r="R30" s="10" t="s">
        <v>56</v>
      </c>
      <c r="S30" s="11" t="s">
        <v>283</v>
      </c>
      <c r="T30" s="6"/>
      <c r="U30" s="17" t="str">
        <f>HYPERLINK("https://media.infra-m.ru/1912/1912983/cover/1912983.jpg", "Обложка")</f>
        <v>Обложка</v>
      </c>
      <c r="V30" s="17" t="str">
        <f>HYPERLINK("https://znanium.ru/catalog/product/1912983", "Ознакомиться")</f>
        <v>Ознакомиться</v>
      </c>
      <c r="W30" s="8" t="s">
        <v>177</v>
      </c>
      <c r="X30" s="6"/>
      <c r="Y30" s="6"/>
      <c r="Z30" s="6" t="s">
        <v>57</v>
      </c>
      <c r="AA30" s="6" t="s">
        <v>91</v>
      </c>
    </row>
    <row r="31" spans="1:27" s="4" customFormat="1" ht="51.95" customHeight="1" x14ac:dyDescent="0.2">
      <c r="A31" s="5">
        <v>0</v>
      </c>
      <c r="B31" s="6" t="s">
        <v>284</v>
      </c>
      <c r="C31" s="13">
        <v>1860</v>
      </c>
      <c r="D31" s="8" t="s">
        <v>285</v>
      </c>
      <c r="E31" s="8" t="s">
        <v>286</v>
      </c>
      <c r="F31" s="8" t="s">
        <v>170</v>
      </c>
      <c r="G31" s="6" t="s">
        <v>40</v>
      </c>
      <c r="H31" s="6" t="s">
        <v>44</v>
      </c>
      <c r="I31" s="8" t="s">
        <v>63</v>
      </c>
      <c r="J31" s="14">
        <v>0</v>
      </c>
      <c r="K31" s="9">
        <v>447</v>
      </c>
      <c r="L31" s="9">
        <v>2019</v>
      </c>
      <c r="M31" s="8" t="s">
        <v>287</v>
      </c>
      <c r="N31" s="8" t="s">
        <v>35</v>
      </c>
      <c r="O31" s="8" t="s">
        <v>36</v>
      </c>
      <c r="P31" s="6" t="s">
        <v>37</v>
      </c>
      <c r="Q31" s="8" t="s">
        <v>55</v>
      </c>
      <c r="R31" s="10" t="s">
        <v>288</v>
      </c>
      <c r="S31" s="11" t="s">
        <v>289</v>
      </c>
      <c r="T31" s="6"/>
      <c r="U31" s="17" t="str">
        <f>HYPERLINK("https://media.infra-m.ru/1012/1012397/cover/1012397.jpg", "Обложка")</f>
        <v>Обложка</v>
      </c>
      <c r="V31" s="17" t="str">
        <f>HYPERLINK("https://znanium.ru/catalog/product/1012397", "Ознакомиться")</f>
        <v>Ознакомиться</v>
      </c>
      <c r="W31" s="8" t="s">
        <v>177</v>
      </c>
      <c r="X31" s="6"/>
      <c r="Y31" s="6"/>
      <c r="Z31" s="6" t="s">
        <v>57</v>
      </c>
      <c r="AA31" s="6" t="s">
        <v>70</v>
      </c>
    </row>
    <row r="32" spans="1:27" s="4" customFormat="1" ht="51.95" customHeight="1" x14ac:dyDescent="0.2">
      <c r="A32" s="5">
        <v>0</v>
      </c>
      <c r="B32" s="6" t="s">
        <v>291</v>
      </c>
      <c r="C32" s="13">
        <v>1050</v>
      </c>
      <c r="D32" s="8" t="s">
        <v>292</v>
      </c>
      <c r="E32" s="8" t="s">
        <v>293</v>
      </c>
      <c r="F32" s="8" t="s">
        <v>294</v>
      </c>
      <c r="G32" s="6" t="s">
        <v>40</v>
      </c>
      <c r="H32" s="6" t="s">
        <v>148</v>
      </c>
      <c r="I32" s="8" t="s">
        <v>63</v>
      </c>
      <c r="J32" s="9">
        <v>1</v>
      </c>
      <c r="K32" s="9">
        <v>208</v>
      </c>
      <c r="L32" s="9">
        <v>2024</v>
      </c>
      <c r="M32" s="8" t="s">
        <v>295</v>
      </c>
      <c r="N32" s="8" t="s">
        <v>35</v>
      </c>
      <c r="O32" s="8" t="s">
        <v>36</v>
      </c>
      <c r="P32" s="6" t="s">
        <v>72</v>
      </c>
      <c r="Q32" s="8" t="s">
        <v>55</v>
      </c>
      <c r="R32" s="10" t="s">
        <v>296</v>
      </c>
      <c r="S32" s="11" t="s">
        <v>297</v>
      </c>
      <c r="T32" s="6"/>
      <c r="U32" s="17" t="str">
        <f>HYPERLINK("https://media.infra-m.ru/2136/2136878/cover/2136878.jpg", "Обложка")</f>
        <v>Обложка</v>
      </c>
      <c r="V32" s="17" t="str">
        <f>HYPERLINK("https://znanium.ru/catalog/product/2136878", "Ознакомиться")</f>
        <v>Ознакомиться</v>
      </c>
      <c r="W32" s="8"/>
      <c r="X32" s="6"/>
      <c r="Y32" s="6"/>
      <c r="Z32" s="6"/>
      <c r="AA32" s="6" t="s">
        <v>298</v>
      </c>
    </row>
    <row r="33" spans="1:27" s="4" customFormat="1" ht="42" customHeight="1" x14ac:dyDescent="0.2">
      <c r="A33" s="5">
        <v>0</v>
      </c>
      <c r="B33" s="6" t="s">
        <v>302</v>
      </c>
      <c r="C33" s="13">
        <v>1124</v>
      </c>
      <c r="D33" s="8" t="s">
        <v>303</v>
      </c>
      <c r="E33" s="8" t="s">
        <v>304</v>
      </c>
      <c r="F33" s="8" t="s">
        <v>305</v>
      </c>
      <c r="G33" s="6" t="s">
        <v>40</v>
      </c>
      <c r="H33" s="6" t="s">
        <v>44</v>
      </c>
      <c r="I33" s="8" t="s">
        <v>63</v>
      </c>
      <c r="J33" s="9">
        <v>1</v>
      </c>
      <c r="K33" s="9">
        <v>238</v>
      </c>
      <c r="L33" s="9">
        <v>2024</v>
      </c>
      <c r="M33" s="8" t="s">
        <v>306</v>
      </c>
      <c r="N33" s="8" t="s">
        <v>35</v>
      </c>
      <c r="O33" s="8" t="s">
        <v>75</v>
      </c>
      <c r="P33" s="6" t="s">
        <v>307</v>
      </c>
      <c r="Q33" s="8" t="s">
        <v>55</v>
      </c>
      <c r="R33" s="10" t="s">
        <v>308</v>
      </c>
      <c r="S33" s="11"/>
      <c r="T33" s="6"/>
      <c r="U33" s="17" t="str">
        <f>HYPERLINK("https://media.infra-m.ru/2145/2145762/cover/2145762.jpg", "Обложка")</f>
        <v>Обложка</v>
      </c>
      <c r="V33" s="17" t="str">
        <f>HYPERLINK("https://znanium.ru/catalog/product/1940919", "Ознакомиться")</f>
        <v>Ознакомиться</v>
      </c>
      <c r="W33" s="8" t="s">
        <v>186</v>
      </c>
      <c r="X33" s="6"/>
      <c r="Y33" s="6"/>
      <c r="Z33" s="6"/>
      <c r="AA33" s="6" t="s">
        <v>143</v>
      </c>
    </row>
    <row r="34" spans="1:27" s="4" customFormat="1" ht="51.95" customHeight="1" x14ac:dyDescent="0.2">
      <c r="A34" s="5">
        <v>0</v>
      </c>
      <c r="B34" s="6" t="s">
        <v>309</v>
      </c>
      <c r="C34" s="13">
        <v>1990</v>
      </c>
      <c r="D34" s="8" t="s">
        <v>310</v>
      </c>
      <c r="E34" s="8" t="s">
        <v>311</v>
      </c>
      <c r="F34" s="8" t="s">
        <v>312</v>
      </c>
      <c r="G34" s="6" t="s">
        <v>40</v>
      </c>
      <c r="H34" s="6" t="s">
        <v>44</v>
      </c>
      <c r="I34" s="8" t="s">
        <v>46</v>
      </c>
      <c r="J34" s="9">
        <v>1</v>
      </c>
      <c r="K34" s="9">
        <v>445</v>
      </c>
      <c r="L34" s="9">
        <v>2022</v>
      </c>
      <c r="M34" s="8" t="s">
        <v>313</v>
      </c>
      <c r="N34" s="8" t="s">
        <v>35</v>
      </c>
      <c r="O34" s="8" t="s">
        <v>36</v>
      </c>
      <c r="P34" s="6" t="s">
        <v>37</v>
      </c>
      <c r="Q34" s="8" t="s">
        <v>55</v>
      </c>
      <c r="R34" s="10" t="s">
        <v>314</v>
      </c>
      <c r="S34" s="11" t="s">
        <v>315</v>
      </c>
      <c r="T34" s="6"/>
      <c r="U34" s="17" t="str">
        <f>HYPERLINK("https://media.infra-m.ru/1703/1703191/cover/1703191.jpg", "Обложка")</f>
        <v>Обложка</v>
      </c>
      <c r="V34" s="17" t="str">
        <f>HYPERLINK("https://znanium.ru/catalog/product/1703191", "Ознакомиться")</f>
        <v>Ознакомиться</v>
      </c>
      <c r="W34" s="8" t="s">
        <v>316</v>
      </c>
      <c r="X34" s="6"/>
      <c r="Y34" s="6" t="s">
        <v>30</v>
      </c>
      <c r="Z34" s="6"/>
      <c r="AA34" s="6" t="s">
        <v>317</v>
      </c>
    </row>
    <row r="35" spans="1:27" s="4" customFormat="1" ht="42" customHeight="1" x14ac:dyDescent="0.2">
      <c r="A35" s="5">
        <v>0</v>
      </c>
      <c r="B35" s="6" t="s">
        <v>322</v>
      </c>
      <c r="C35" s="13">
        <v>1662</v>
      </c>
      <c r="D35" s="8" t="s">
        <v>323</v>
      </c>
      <c r="E35" s="8" t="s">
        <v>319</v>
      </c>
      <c r="F35" s="8" t="s">
        <v>324</v>
      </c>
      <c r="G35" s="6" t="s">
        <v>40</v>
      </c>
      <c r="H35" s="6" t="s">
        <v>41</v>
      </c>
      <c r="I35" s="8" t="s">
        <v>325</v>
      </c>
      <c r="J35" s="9">
        <v>1</v>
      </c>
      <c r="K35" s="9">
        <v>283</v>
      </c>
      <c r="L35" s="9">
        <v>2023</v>
      </c>
      <c r="M35" s="8" t="s">
        <v>326</v>
      </c>
      <c r="N35" s="8" t="s">
        <v>35</v>
      </c>
      <c r="O35" s="8" t="s">
        <v>95</v>
      </c>
      <c r="P35" s="6" t="s">
        <v>320</v>
      </c>
      <c r="Q35" s="8" t="s">
        <v>55</v>
      </c>
      <c r="R35" s="10" t="s">
        <v>327</v>
      </c>
      <c r="S35" s="11"/>
      <c r="T35" s="6"/>
      <c r="U35" s="17" t="str">
        <f>HYPERLINK("https://media.infra-m.ru/1914/1914001/cover/1914001.jpg", "Обложка")</f>
        <v>Обложка</v>
      </c>
      <c r="V35" s="17" t="str">
        <f>HYPERLINK("https://znanium.ru/catalog/product/1914001", "Ознакомиться")</f>
        <v>Ознакомиться</v>
      </c>
      <c r="W35" s="8"/>
      <c r="X35" s="6"/>
      <c r="Y35" s="6"/>
      <c r="Z35" s="6" t="s">
        <v>57</v>
      </c>
      <c r="AA35" s="6" t="s">
        <v>91</v>
      </c>
    </row>
    <row r="36" spans="1:27" s="4" customFormat="1" ht="51.95" customHeight="1" x14ac:dyDescent="0.2">
      <c r="A36" s="5">
        <v>0</v>
      </c>
      <c r="B36" s="6" t="s">
        <v>329</v>
      </c>
      <c r="C36" s="7">
        <v>970</v>
      </c>
      <c r="D36" s="8" t="s">
        <v>330</v>
      </c>
      <c r="E36" s="8" t="s">
        <v>328</v>
      </c>
      <c r="F36" s="8" t="s">
        <v>33</v>
      </c>
      <c r="G36" s="6" t="s">
        <v>40</v>
      </c>
      <c r="H36" s="6" t="s">
        <v>41</v>
      </c>
      <c r="I36" s="8" t="s">
        <v>63</v>
      </c>
      <c r="J36" s="9">
        <v>1</v>
      </c>
      <c r="K36" s="9">
        <v>205</v>
      </c>
      <c r="L36" s="9">
        <v>2024</v>
      </c>
      <c r="M36" s="8" t="s">
        <v>331</v>
      </c>
      <c r="N36" s="8" t="s">
        <v>35</v>
      </c>
      <c r="O36" s="8" t="s">
        <v>36</v>
      </c>
      <c r="P36" s="6" t="s">
        <v>72</v>
      </c>
      <c r="Q36" s="8" t="s">
        <v>55</v>
      </c>
      <c r="R36" s="10" t="s">
        <v>239</v>
      </c>
      <c r="S36" s="11" t="s">
        <v>332</v>
      </c>
      <c r="T36" s="6"/>
      <c r="U36" s="17" t="str">
        <f>HYPERLINK("https://media.infra-m.ru/2149/2149045/cover/2149045.jpg", "Обложка")</f>
        <v>Обложка</v>
      </c>
      <c r="V36" s="17" t="str">
        <f>HYPERLINK("https://znanium.ru/catalog/product/2149045", "Ознакомиться")</f>
        <v>Ознакомиться</v>
      </c>
      <c r="W36" s="8" t="s">
        <v>38</v>
      </c>
      <c r="X36" s="6"/>
      <c r="Y36" s="6"/>
      <c r="Z36" s="6" t="s">
        <v>57</v>
      </c>
      <c r="AA36" s="6" t="s">
        <v>225</v>
      </c>
    </row>
    <row r="37" spans="1:27" s="4" customFormat="1" ht="51.95" customHeight="1" x14ac:dyDescent="0.2">
      <c r="A37" s="5">
        <v>0</v>
      </c>
      <c r="B37" s="6" t="s">
        <v>335</v>
      </c>
      <c r="C37" s="13">
        <v>1194</v>
      </c>
      <c r="D37" s="8" t="s">
        <v>336</v>
      </c>
      <c r="E37" s="8" t="s">
        <v>333</v>
      </c>
      <c r="F37" s="8" t="s">
        <v>334</v>
      </c>
      <c r="G37" s="6" t="s">
        <v>40</v>
      </c>
      <c r="H37" s="6" t="s">
        <v>44</v>
      </c>
      <c r="I37" s="8" t="s">
        <v>63</v>
      </c>
      <c r="J37" s="9">
        <v>1</v>
      </c>
      <c r="K37" s="9">
        <v>239</v>
      </c>
      <c r="L37" s="9">
        <v>2024</v>
      </c>
      <c r="M37" s="8" t="s">
        <v>337</v>
      </c>
      <c r="N37" s="8" t="s">
        <v>35</v>
      </c>
      <c r="O37" s="8" t="s">
        <v>95</v>
      </c>
      <c r="P37" s="6" t="s">
        <v>37</v>
      </c>
      <c r="Q37" s="8" t="s">
        <v>55</v>
      </c>
      <c r="R37" s="10" t="s">
        <v>338</v>
      </c>
      <c r="S37" s="11" t="s">
        <v>339</v>
      </c>
      <c r="T37" s="6"/>
      <c r="U37" s="17" t="str">
        <f>HYPERLINK("https://media.infra-m.ru/2167/2167527/cover/2167527.jpg", "Обложка")</f>
        <v>Обложка</v>
      </c>
      <c r="V37" s="17" t="str">
        <f>HYPERLINK("https://znanium.ru/catalog/product/2094479", "Ознакомиться")</f>
        <v>Ознакомиться</v>
      </c>
      <c r="W37" s="8" t="s">
        <v>77</v>
      </c>
      <c r="X37" s="6"/>
      <c r="Y37" s="6"/>
      <c r="Z37" s="6" t="s">
        <v>57</v>
      </c>
      <c r="AA37" s="6" t="s">
        <v>79</v>
      </c>
    </row>
    <row r="38" spans="1:27" s="4" customFormat="1" ht="42" customHeight="1" x14ac:dyDescent="0.2">
      <c r="A38" s="5">
        <v>0</v>
      </c>
      <c r="B38" s="6" t="s">
        <v>343</v>
      </c>
      <c r="C38" s="7">
        <v>840</v>
      </c>
      <c r="D38" s="8" t="s">
        <v>344</v>
      </c>
      <c r="E38" s="8" t="s">
        <v>340</v>
      </c>
      <c r="F38" s="8" t="s">
        <v>341</v>
      </c>
      <c r="G38" s="6" t="s">
        <v>40</v>
      </c>
      <c r="H38" s="6" t="s">
        <v>45</v>
      </c>
      <c r="I38" s="8" t="s">
        <v>46</v>
      </c>
      <c r="J38" s="9">
        <v>1</v>
      </c>
      <c r="K38" s="9">
        <v>180</v>
      </c>
      <c r="L38" s="9">
        <v>2024</v>
      </c>
      <c r="M38" s="8" t="s">
        <v>345</v>
      </c>
      <c r="N38" s="8" t="s">
        <v>35</v>
      </c>
      <c r="O38" s="8" t="s">
        <v>95</v>
      </c>
      <c r="P38" s="6" t="s">
        <v>37</v>
      </c>
      <c r="Q38" s="8" t="s">
        <v>55</v>
      </c>
      <c r="R38" s="10" t="s">
        <v>346</v>
      </c>
      <c r="S38" s="11"/>
      <c r="T38" s="6"/>
      <c r="U38" s="17" t="str">
        <f>HYPERLINK("https://media.infra-m.ru/2079/2079954/cover/2079954.jpg", "Обложка")</f>
        <v>Обложка</v>
      </c>
      <c r="V38" s="12"/>
      <c r="W38" s="8" t="s">
        <v>342</v>
      </c>
      <c r="X38" s="6"/>
      <c r="Y38" s="6"/>
      <c r="Z38" s="6" t="s">
        <v>57</v>
      </c>
      <c r="AA38" s="6" t="s">
        <v>225</v>
      </c>
    </row>
    <row r="39" spans="1:27" s="4" customFormat="1" ht="51.95" customHeight="1" x14ac:dyDescent="0.2">
      <c r="A39" s="5">
        <v>0</v>
      </c>
      <c r="B39" s="6" t="s">
        <v>348</v>
      </c>
      <c r="C39" s="13">
        <v>1204</v>
      </c>
      <c r="D39" s="8" t="s">
        <v>349</v>
      </c>
      <c r="E39" s="8" t="s">
        <v>350</v>
      </c>
      <c r="F39" s="8" t="s">
        <v>147</v>
      </c>
      <c r="G39" s="6" t="s">
        <v>40</v>
      </c>
      <c r="H39" s="6" t="s">
        <v>148</v>
      </c>
      <c r="I39" s="8" t="s">
        <v>63</v>
      </c>
      <c r="J39" s="9">
        <v>1</v>
      </c>
      <c r="K39" s="9">
        <v>240</v>
      </c>
      <c r="L39" s="9">
        <v>2024</v>
      </c>
      <c r="M39" s="8" t="s">
        <v>351</v>
      </c>
      <c r="N39" s="8" t="s">
        <v>35</v>
      </c>
      <c r="O39" s="8" t="s">
        <v>95</v>
      </c>
      <c r="P39" s="6" t="s">
        <v>37</v>
      </c>
      <c r="Q39" s="8" t="s">
        <v>55</v>
      </c>
      <c r="R39" s="10" t="s">
        <v>352</v>
      </c>
      <c r="S39" s="11" t="s">
        <v>353</v>
      </c>
      <c r="T39" s="6"/>
      <c r="U39" s="17" t="str">
        <f>HYPERLINK("https://media.infra-m.ru/2161/2161069/cover/2161069.jpg", "Обложка")</f>
        <v>Обложка</v>
      </c>
      <c r="V39" s="17" t="str">
        <f>HYPERLINK("https://znanium.ru/catalog/product/2115756", "Ознакомиться")</f>
        <v>Ознакомиться</v>
      </c>
      <c r="W39" s="8" t="s">
        <v>152</v>
      </c>
      <c r="X39" s="6"/>
      <c r="Y39" s="6"/>
      <c r="Z39" s="6"/>
      <c r="AA39" s="6" t="s">
        <v>354</v>
      </c>
    </row>
    <row r="40" spans="1:27" s="4" customFormat="1" ht="51.95" customHeight="1" x14ac:dyDescent="0.2">
      <c r="A40" s="5">
        <v>0</v>
      </c>
      <c r="B40" s="6" t="s">
        <v>355</v>
      </c>
      <c r="C40" s="13">
        <v>1160</v>
      </c>
      <c r="D40" s="8" t="s">
        <v>356</v>
      </c>
      <c r="E40" s="8" t="s">
        <v>357</v>
      </c>
      <c r="F40" s="8" t="s">
        <v>358</v>
      </c>
      <c r="G40" s="6" t="s">
        <v>40</v>
      </c>
      <c r="H40" s="6" t="s">
        <v>148</v>
      </c>
      <c r="I40" s="8" t="s">
        <v>63</v>
      </c>
      <c r="J40" s="9">
        <v>1</v>
      </c>
      <c r="K40" s="9">
        <v>240</v>
      </c>
      <c r="L40" s="9">
        <v>2024</v>
      </c>
      <c r="M40" s="8" t="s">
        <v>359</v>
      </c>
      <c r="N40" s="8" t="s">
        <v>35</v>
      </c>
      <c r="O40" s="8" t="s">
        <v>95</v>
      </c>
      <c r="P40" s="6" t="s">
        <v>37</v>
      </c>
      <c r="Q40" s="8" t="s">
        <v>55</v>
      </c>
      <c r="R40" s="10" t="s">
        <v>360</v>
      </c>
      <c r="S40" s="11" t="s">
        <v>361</v>
      </c>
      <c r="T40" s="6"/>
      <c r="U40" s="17" t="str">
        <f>HYPERLINK("https://media.infra-m.ru/2139/2139708/cover/2139708.jpg", "Обложка")</f>
        <v>Обложка</v>
      </c>
      <c r="V40" s="17" t="str">
        <f>HYPERLINK("https://znanium.ru/catalog/product/2139708", "Ознакомиться")</f>
        <v>Ознакомиться</v>
      </c>
      <c r="W40" s="8" t="s">
        <v>152</v>
      </c>
      <c r="X40" s="6"/>
      <c r="Y40" s="6"/>
      <c r="Z40" s="6"/>
      <c r="AA40" s="6" t="s">
        <v>153</v>
      </c>
    </row>
    <row r="41" spans="1:27" s="4" customFormat="1" ht="51.95" customHeight="1" x14ac:dyDescent="0.2">
      <c r="A41" s="5">
        <v>0</v>
      </c>
      <c r="B41" s="6" t="s">
        <v>363</v>
      </c>
      <c r="C41" s="7">
        <v>980</v>
      </c>
      <c r="D41" s="8" t="s">
        <v>364</v>
      </c>
      <c r="E41" s="8" t="s">
        <v>365</v>
      </c>
      <c r="F41" s="8" t="s">
        <v>366</v>
      </c>
      <c r="G41" s="6" t="s">
        <v>40</v>
      </c>
      <c r="H41" s="6" t="s">
        <v>41</v>
      </c>
      <c r="I41" s="8" t="s">
        <v>63</v>
      </c>
      <c r="J41" s="9">
        <v>1</v>
      </c>
      <c r="K41" s="9">
        <v>208</v>
      </c>
      <c r="L41" s="9">
        <v>2024</v>
      </c>
      <c r="M41" s="8" t="s">
        <v>367</v>
      </c>
      <c r="N41" s="8" t="s">
        <v>71</v>
      </c>
      <c r="O41" s="8" t="s">
        <v>92</v>
      </c>
      <c r="P41" s="6" t="s">
        <v>37</v>
      </c>
      <c r="Q41" s="8" t="s">
        <v>55</v>
      </c>
      <c r="R41" s="10" t="s">
        <v>368</v>
      </c>
      <c r="S41" s="11" t="s">
        <v>369</v>
      </c>
      <c r="T41" s="6"/>
      <c r="U41" s="17" t="str">
        <f>HYPERLINK("https://media.infra-m.ru/2081/2081088/cover/2081088.jpg", "Обложка")</f>
        <v>Обложка</v>
      </c>
      <c r="V41" s="17" t="str">
        <f>HYPERLINK("https://znanium.ru/catalog/product/2081088", "Ознакомиться")</f>
        <v>Ознакомиться</v>
      </c>
      <c r="W41" s="8" t="s">
        <v>370</v>
      </c>
      <c r="X41" s="6"/>
      <c r="Y41" s="6"/>
      <c r="Z41" s="6"/>
      <c r="AA41" s="6" t="s">
        <v>225</v>
      </c>
    </row>
    <row r="42" spans="1:27" s="4" customFormat="1" ht="51.95" customHeight="1" x14ac:dyDescent="0.2">
      <c r="A42" s="5">
        <v>0</v>
      </c>
      <c r="B42" s="6" t="s">
        <v>378</v>
      </c>
      <c r="C42" s="13">
        <v>1244</v>
      </c>
      <c r="D42" s="8" t="s">
        <v>379</v>
      </c>
      <c r="E42" s="8" t="s">
        <v>380</v>
      </c>
      <c r="F42" s="8" t="s">
        <v>381</v>
      </c>
      <c r="G42" s="6" t="s">
        <v>40</v>
      </c>
      <c r="H42" s="6" t="s">
        <v>41</v>
      </c>
      <c r="I42" s="8" t="s">
        <v>63</v>
      </c>
      <c r="J42" s="9">
        <v>1</v>
      </c>
      <c r="K42" s="9">
        <v>247</v>
      </c>
      <c r="L42" s="9">
        <v>2025</v>
      </c>
      <c r="M42" s="8" t="s">
        <v>382</v>
      </c>
      <c r="N42" s="8" t="s">
        <v>35</v>
      </c>
      <c r="O42" s="8" t="s">
        <v>36</v>
      </c>
      <c r="P42" s="6" t="s">
        <v>37</v>
      </c>
      <c r="Q42" s="8" t="s">
        <v>55</v>
      </c>
      <c r="R42" s="10" t="s">
        <v>383</v>
      </c>
      <c r="S42" s="11" t="s">
        <v>384</v>
      </c>
      <c r="T42" s="6"/>
      <c r="U42" s="17" t="str">
        <f>HYPERLINK("https://media.infra-m.ru/2167/2167710/cover/2167710.jpg", "Обложка")</f>
        <v>Обложка</v>
      </c>
      <c r="V42" s="17" t="str">
        <f>HYPERLINK("https://znanium.ru/catalog/product/995608", "Ознакомиться")</f>
        <v>Ознакомиться</v>
      </c>
      <c r="W42" s="8" t="s">
        <v>385</v>
      </c>
      <c r="X42" s="6"/>
      <c r="Y42" s="6"/>
      <c r="Z42" s="6"/>
      <c r="AA42" s="6" t="s">
        <v>234</v>
      </c>
    </row>
    <row r="43" spans="1:27" s="4" customFormat="1" ht="51.95" customHeight="1" x14ac:dyDescent="0.2">
      <c r="A43" s="5">
        <v>0</v>
      </c>
      <c r="B43" s="6" t="s">
        <v>386</v>
      </c>
      <c r="C43" s="13">
        <v>1960</v>
      </c>
      <c r="D43" s="8" t="s">
        <v>387</v>
      </c>
      <c r="E43" s="8" t="s">
        <v>388</v>
      </c>
      <c r="F43" s="8" t="s">
        <v>389</v>
      </c>
      <c r="G43" s="6" t="s">
        <v>34</v>
      </c>
      <c r="H43" s="6" t="s">
        <v>148</v>
      </c>
      <c r="I43" s="8" t="s">
        <v>63</v>
      </c>
      <c r="J43" s="9">
        <v>1</v>
      </c>
      <c r="K43" s="9">
        <v>416</v>
      </c>
      <c r="L43" s="9">
        <v>2024</v>
      </c>
      <c r="M43" s="8" t="s">
        <v>390</v>
      </c>
      <c r="N43" s="8" t="s">
        <v>35</v>
      </c>
      <c r="O43" s="8" t="s">
        <v>36</v>
      </c>
      <c r="P43" s="6" t="s">
        <v>37</v>
      </c>
      <c r="Q43" s="8" t="s">
        <v>55</v>
      </c>
      <c r="R43" s="10" t="s">
        <v>391</v>
      </c>
      <c r="S43" s="11" t="s">
        <v>392</v>
      </c>
      <c r="T43" s="6"/>
      <c r="U43" s="17" t="str">
        <f>HYPERLINK("https://media.infra-m.ru/2130/2130242/cover/2130242.jpg", "Обложка")</f>
        <v>Обложка</v>
      </c>
      <c r="V43" s="17" t="str">
        <f>HYPERLINK("https://znanium.ru/catalog/product/2130242", "Ознакомиться")</f>
        <v>Ознакомиться</v>
      </c>
      <c r="W43" s="8" t="s">
        <v>206</v>
      </c>
      <c r="X43" s="6"/>
      <c r="Y43" s="6"/>
      <c r="Z43" s="6"/>
      <c r="AA43" s="6" t="s">
        <v>153</v>
      </c>
    </row>
    <row r="44" spans="1:27" s="4" customFormat="1" ht="51.95" customHeight="1" x14ac:dyDescent="0.2">
      <c r="A44" s="5">
        <v>0</v>
      </c>
      <c r="B44" s="6" t="s">
        <v>394</v>
      </c>
      <c r="C44" s="13">
        <v>1844</v>
      </c>
      <c r="D44" s="8" t="s">
        <v>395</v>
      </c>
      <c r="E44" s="8" t="s">
        <v>396</v>
      </c>
      <c r="F44" s="8" t="s">
        <v>249</v>
      </c>
      <c r="G44" s="6" t="s">
        <v>40</v>
      </c>
      <c r="H44" s="6" t="s">
        <v>44</v>
      </c>
      <c r="I44" s="8" t="s">
        <v>63</v>
      </c>
      <c r="J44" s="9">
        <v>1</v>
      </c>
      <c r="K44" s="9">
        <v>400</v>
      </c>
      <c r="L44" s="9">
        <v>2024</v>
      </c>
      <c r="M44" s="8" t="s">
        <v>397</v>
      </c>
      <c r="N44" s="8" t="s">
        <v>35</v>
      </c>
      <c r="O44" s="8" t="s">
        <v>36</v>
      </c>
      <c r="P44" s="6" t="s">
        <v>37</v>
      </c>
      <c r="Q44" s="8" t="s">
        <v>55</v>
      </c>
      <c r="R44" s="10" t="s">
        <v>398</v>
      </c>
      <c r="S44" s="11" t="s">
        <v>221</v>
      </c>
      <c r="T44" s="6"/>
      <c r="U44" s="17" t="str">
        <f>HYPERLINK("https://media.infra-m.ru/2104/2104819/cover/2104819.jpg", "Обложка")</f>
        <v>Обложка</v>
      </c>
      <c r="V44" s="17" t="str">
        <f>HYPERLINK("https://znanium.ru/catalog/product/2013719", "Ознакомиться")</f>
        <v>Ознакомиться</v>
      </c>
      <c r="W44" s="8" t="s">
        <v>250</v>
      </c>
      <c r="X44" s="6"/>
      <c r="Y44" s="6"/>
      <c r="Z44" s="6" t="s">
        <v>399</v>
      </c>
      <c r="AA44" s="6" t="s">
        <v>79</v>
      </c>
    </row>
    <row r="45" spans="1:27" s="4" customFormat="1" ht="51.95" customHeight="1" x14ac:dyDescent="0.2">
      <c r="A45" s="5">
        <v>0</v>
      </c>
      <c r="B45" s="6" t="s">
        <v>400</v>
      </c>
      <c r="C45" s="13">
        <v>2060</v>
      </c>
      <c r="D45" s="8" t="s">
        <v>401</v>
      </c>
      <c r="E45" s="8" t="s">
        <v>402</v>
      </c>
      <c r="F45" s="8" t="s">
        <v>403</v>
      </c>
      <c r="G45" s="6" t="s">
        <v>34</v>
      </c>
      <c r="H45" s="6" t="s">
        <v>41</v>
      </c>
      <c r="I45" s="8" t="s">
        <v>63</v>
      </c>
      <c r="J45" s="9">
        <v>1</v>
      </c>
      <c r="K45" s="9">
        <v>439</v>
      </c>
      <c r="L45" s="9">
        <v>2024</v>
      </c>
      <c r="M45" s="8" t="s">
        <v>404</v>
      </c>
      <c r="N45" s="8" t="s">
        <v>35</v>
      </c>
      <c r="O45" s="8" t="s">
        <v>36</v>
      </c>
      <c r="P45" s="6" t="s">
        <v>72</v>
      </c>
      <c r="Q45" s="8" t="s">
        <v>55</v>
      </c>
      <c r="R45" s="10" t="s">
        <v>277</v>
      </c>
      <c r="S45" s="11" t="s">
        <v>405</v>
      </c>
      <c r="T45" s="6"/>
      <c r="U45" s="17" t="str">
        <f>HYPERLINK("https://media.infra-m.ru/2136/2136721/cover/2136721.jpg", "Обложка")</f>
        <v>Обложка</v>
      </c>
      <c r="V45" s="17" t="str">
        <f>HYPERLINK("https://znanium.ru/catalog/product/2136721", "Ознакомиться")</f>
        <v>Ознакомиться</v>
      </c>
      <c r="W45" s="8" t="s">
        <v>77</v>
      </c>
      <c r="X45" s="6"/>
      <c r="Y45" s="6"/>
      <c r="Z45" s="6"/>
      <c r="AA45" s="6" t="s">
        <v>225</v>
      </c>
    </row>
    <row r="46" spans="1:27" s="4" customFormat="1" ht="51.95" customHeight="1" x14ac:dyDescent="0.2">
      <c r="A46" s="5">
        <v>0</v>
      </c>
      <c r="B46" s="6" t="s">
        <v>406</v>
      </c>
      <c r="C46" s="13">
        <v>2584</v>
      </c>
      <c r="D46" s="8" t="s">
        <v>407</v>
      </c>
      <c r="E46" s="8" t="s">
        <v>408</v>
      </c>
      <c r="F46" s="8" t="s">
        <v>409</v>
      </c>
      <c r="G46" s="6" t="s">
        <v>40</v>
      </c>
      <c r="H46" s="6" t="s">
        <v>41</v>
      </c>
      <c r="I46" s="8" t="s">
        <v>63</v>
      </c>
      <c r="J46" s="9">
        <v>1</v>
      </c>
      <c r="K46" s="9">
        <v>551</v>
      </c>
      <c r="L46" s="9">
        <v>2024</v>
      </c>
      <c r="M46" s="8" t="s">
        <v>410</v>
      </c>
      <c r="N46" s="8" t="s">
        <v>35</v>
      </c>
      <c r="O46" s="8" t="s">
        <v>36</v>
      </c>
      <c r="P46" s="6" t="s">
        <v>72</v>
      </c>
      <c r="Q46" s="8" t="s">
        <v>55</v>
      </c>
      <c r="R46" s="10" t="s">
        <v>411</v>
      </c>
      <c r="S46" s="11" t="s">
        <v>412</v>
      </c>
      <c r="T46" s="6"/>
      <c r="U46" s="17" t="str">
        <f>HYPERLINK("https://media.infra-m.ru/2152/2152132/cover/2152132.jpg", "Обложка")</f>
        <v>Обложка</v>
      </c>
      <c r="V46" s="17" t="str">
        <f>HYPERLINK("https://znanium.ru/catalog/product/1196563", "Ознакомиться")</f>
        <v>Ознакомиться</v>
      </c>
      <c r="W46" s="8" t="s">
        <v>77</v>
      </c>
      <c r="X46" s="6"/>
      <c r="Y46" s="6"/>
      <c r="Z46" s="6"/>
      <c r="AA46" s="6" t="s">
        <v>225</v>
      </c>
    </row>
    <row r="47" spans="1:27" s="4" customFormat="1" ht="51.95" customHeight="1" x14ac:dyDescent="0.2">
      <c r="A47" s="5">
        <v>0</v>
      </c>
      <c r="B47" s="6" t="s">
        <v>415</v>
      </c>
      <c r="C47" s="13">
        <v>1410</v>
      </c>
      <c r="D47" s="8" t="s">
        <v>416</v>
      </c>
      <c r="E47" s="8" t="s">
        <v>417</v>
      </c>
      <c r="F47" s="8" t="s">
        <v>418</v>
      </c>
      <c r="G47" s="6" t="s">
        <v>40</v>
      </c>
      <c r="H47" s="6" t="s">
        <v>41</v>
      </c>
      <c r="I47" s="8" t="s">
        <v>63</v>
      </c>
      <c r="J47" s="9">
        <v>1</v>
      </c>
      <c r="K47" s="9">
        <v>277</v>
      </c>
      <c r="L47" s="9">
        <v>2025</v>
      </c>
      <c r="M47" s="8" t="s">
        <v>419</v>
      </c>
      <c r="N47" s="8" t="s">
        <v>35</v>
      </c>
      <c r="O47" s="8" t="s">
        <v>36</v>
      </c>
      <c r="P47" s="6" t="s">
        <v>37</v>
      </c>
      <c r="Q47" s="8" t="s">
        <v>55</v>
      </c>
      <c r="R47" s="10" t="s">
        <v>420</v>
      </c>
      <c r="S47" s="11" t="s">
        <v>421</v>
      </c>
      <c r="T47" s="6"/>
      <c r="U47" s="17" t="str">
        <f>HYPERLINK("https://media.infra-m.ru/2168/2168881/cover/2168881.jpg", "Обложка")</f>
        <v>Обложка</v>
      </c>
      <c r="V47" s="17" t="str">
        <f>HYPERLINK("https://znanium.ru/catalog/product/2168881", "Ознакомиться")</f>
        <v>Ознакомиться</v>
      </c>
      <c r="W47" s="8" t="s">
        <v>422</v>
      </c>
      <c r="X47" s="6"/>
      <c r="Y47" s="6"/>
      <c r="Z47" s="6"/>
      <c r="AA47" s="6" t="s">
        <v>234</v>
      </c>
    </row>
    <row r="48" spans="1:27" s="4" customFormat="1" ht="51.95" customHeight="1" x14ac:dyDescent="0.2">
      <c r="A48" s="5">
        <v>0</v>
      </c>
      <c r="B48" s="6" t="s">
        <v>423</v>
      </c>
      <c r="C48" s="13">
        <v>1584.9</v>
      </c>
      <c r="D48" s="8" t="s">
        <v>424</v>
      </c>
      <c r="E48" s="8" t="s">
        <v>425</v>
      </c>
      <c r="F48" s="8" t="s">
        <v>426</v>
      </c>
      <c r="G48" s="6" t="s">
        <v>40</v>
      </c>
      <c r="H48" s="6" t="s">
        <v>148</v>
      </c>
      <c r="I48" s="8" t="s">
        <v>63</v>
      </c>
      <c r="J48" s="9">
        <v>1</v>
      </c>
      <c r="K48" s="9">
        <v>352</v>
      </c>
      <c r="L48" s="9">
        <v>2023</v>
      </c>
      <c r="M48" s="8" t="s">
        <v>427</v>
      </c>
      <c r="N48" s="8" t="s">
        <v>35</v>
      </c>
      <c r="O48" s="8" t="s">
        <v>36</v>
      </c>
      <c r="P48" s="6" t="s">
        <v>37</v>
      </c>
      <c r="Q48" s="8" t="s">
        <v>55</v>
      </c>
      <c r="R48" s="10" t="s">
        <v>428</v>
      </c>
      <c r="S48" s="11" t="s">
        <v>429</v>
      </c>
      <c r="T48" s="6"/>
      <c r="U48" s="17" t="str">
        <f>HYPERLINK("https://media.infra-m.ru/1998/1998745/cover/1998745.jpg", "Обложка")</f>
        <v>Обложка</v>
      </c>
      <c r="V48" s="17" t="str">
        <f>HYPERLINK("https://znanium.ru/catalog/product/1541012", "Ознакомиться")</f>
        <v>Ознакомиться</v>
      </c>
      <c r="W48" s="8" t="s">
        <v>206</v>
      </c>
      <c r="X48" s="6"/>
      <c r="Y48" s="6"/>
      <c r="Z48" s="6" t="s">
        <v>57</v>
      </c>
      <c r="AA48" s="6" t="s">
        <v>225</v>
      </c>
    </row>
    <row r="49" spans="1:27" s="4" customFormat="1" ht="51.95" customHeight="1" x14ac:dyDescent="0.2">
      <c r="A49" s="5">
        <v>0</v>
      </c>
      <c r="B49" s="6" t="s">
        <v>431</v>
      </c>
      <c r="C49" s="13">
        <v>1170</v>
      </c>
      <c r="D49" s="8" t="s">
        <v>432</v>
      </c>
      <c r="E49" s="8" t="s">
        <v>433</v>
      </c>
      <c r="F49" s="8" t="s">
        <v>434</v>
      </c>
      <c r="G49" s="6" t="s">
        <v>34</v>
      </c>
      <c r="H49" s="6" t="s">
        <v>45</v>
      </c>
      <c r="I49" s="8" t="s">
        <v>46</v>
      </c>
      <c r="J49" s="9">
        <v>1</v>
      </c>
      <c r="K49" s="9">
        <v>344</v>
      </c>
      <c r="L49" s="9">
        <v>2020</v>
      </c>
      <c r="M49" s="8" t="s">
        <v>435</v>
      </c>
      <c r="N49" s="8" t="s">
        <v>35</v>
      </c>
      <c r="O49" s="8" t="s">
        <v>36</v>
      </c>
      <c r="P49" s="6" t="s">
        <v>37</v>
      </c>
      <c r="Q49" s="8" t="s">
        <v>55</v>
      </c>
      <c r="R49" s="10" t="s">
        <v>436</v>
      </c>
      <c r="S49" s="11"/>
      <c r="T49" s="6" t="s">
        <v>67</v>
      </c>
      <c r="U49" s="17" t="str">
        <f>HYPERLINK("https://media.infra-m.ru/1043/1043097/cover/1043097.jpg", "Обложка")</f>
        <v>Обложка</v>
      </c>
      <c r="V49" s="17" t="str">
        <f>HYPERLINK("https://znanium.ru/catalog/product/1902847", "Ознакомиться")</f>
        <v>Ознакомиться</v>
      </c>
      <c r="W49" s="8" t="s">
        <v>437</v>
      </c>
      <c r="X49" s="6"/>
      <c r="Y49" s="6"/>
      <c r="Z49" s="6" t="s">
        <v>57</v>
      </c>
      <c r="AA49" s="6" t="s">
        <v>225</v>
      </c>
    </row>
    <row r="50" spans="1:27" s="4" customFormat="1" ht="51.95" customHeight="1" x14ac:dyDescent="0.2">
      <c r="A50" s="5">
        <v>0</v>
      </c>
      <c r="B50" s="6" t="s">
        <v>438</v>
      </c>
      <c r="C50" s="13">
        <v>1844</v>
      </c>
      <c r="D50" s="8" t="s">
        <v>439</v>
      </c>
      <c r="E50" s="8" t="s">
        <v>440</v>
      </c>
      <c r="F50" s="8" t="s">
        <v>441</v>
      </c>
      <c r="G50" s="6" t="s">
        <v>34</v>
      </c>
      <c r="H50" s="6" t="s">
        <v>44</v>
      </c>
      <c r="I50" s="8" t="s">
        <v>46</v>
      </c>
      <c r="J50" s="9">
        <v>1</v>
      </c>
      <c r="K50" s="9">
        <v>400</v>
      </c>
      <c r="L50" s="9">
        <v>2024</v>
      </c>
      <c r="M50" s="8" t="s">
        <v>442</v>
      </c>
      <c r="N50" s="8" t="s">
        <v>35</v>
      </c>
      <c r="O50" s="8" t="s">
        <v>75</v>
      </c>
      <c r="P50" s="6" t="s">
        <v>37</v>
      </c>
      <c r="Q50" s="8" t="s">
        <v>55</v>
      </c>
      <c r="R50" s="10" t="s">
        <v>443</v>
      </c>
      <c r="S50" s="11" t="s">
        <v>444</v>
      </c>
      <c r="T50" s="6"/>
      <c r="U50" s="17" t="str">
        <f>HYPERLINK("https://media.infra-m.ru/2102/2102678/cover/2102678.jpg", "Обложка")</f>
        <v>Обложка</v>
      </c>
      <c r="V50" s="17" t="str">
        <f>HYPERLINK("https://znanium.ru/catalog/product/1144495", "Ознакомиться")</f>
        <v>Ознакомиться</v>
      </c>
      <c r="W50" s="8" t="s">
        <v>445</v>
      </c>
      <c r="X50" s="6"/>
      <c r="Y50" s="6" t="s">
        <v>30</v>
      </c>
      <c r="Z50" s="6"/>
      <c r="AA50" s="6" t="s">
        <v>49</v>
      </c>
    </row>
    <row r="51" spans="1:27" s="4" customFormat="1" ht="51.95" customHeight="1" x14ac:dyDescent="0.2">
      <c r="A51" s="5">
        <v>0</v>
      </c>
      <c r="B51" s="6" t="s">
        <v>449</v>
      </c>
      <c r="C51" s="7">
        <v>950</v>
      </c>
      <c r="D51" s="8" t="s">
        <v>450</v>
      </c>
      <c r="E51" s="8" t="s">
        <v>451</v>
      </c>
      <c r="F51" s="8" t="s">
        <v>452</v>
      </c>
      <c r="G51" s="6" t="s">
        <v>40</v>
      </c>
      <c r="H51" s="6" t="s">
        <v>44</v>
      </c>
      <c r="I51" s="8" t="s">
        <v>63</v>
      </c>
      <c r="J51" s="9">
        <v>1</v>
      </c>
      <c r="K51" s="9">
        <v>190</v>
      </c>
      <c r="L51" s="9">
        <v>2025</v>
      </c>
      <c r="M51" s="8" t="s">
        <v>453</v>
      </c>
      <c r="N51" s="8" t="s">
        <v>35</v>
      </c>
      <c r="O51" s="8" t="s">
        <v>36</v>
      </c>
      <c r="P51" s="6" t="s">
        <v>37</v>
      </c>
      <c r="Q51" s="8" t="s">
        <v>55</v>
      </c>
      <c r="R51" s="10" t="s">
        <v>56</v>
      </c>
      <c r="S51" s="11" t="s">
        <v>454</v>
      </c>
      <c r="T51" s="6"/>
      <c r="U51" s="17" t="str">
        <f>HYPERLINK("https://media.infra-m.ru/2166/2166198/cover/2166198.jpg", "Обложка")</f>
        <v>Обложка</v>
      </c>
      <c r="V51" s="17" t="str">
        <f>HYPERLINK("https://znanium.ru/catalog/product/2166198", "Ознакомиться")</f>
        <v>Ознакомиться</v>
      </c>
      <c r="W51" s="8" t="s">
        <v>455</v>
      </c>
      <c r="X51" s="6"/>
      <c r="Y51" s="6"/>
      <c r="Z51" s="6"/>
      <c r="AA51" s="6" t="s">
        <v>456</v>
      </c>
    </row>
    <row r="52" spans="1:27" s="4" customFormat="1" ht="51.95" customHeight="1" x14ac:dyDescent="0.2">
      <c r="A52" s="5">
        <v>0</v>
      </c>
      <c r="B52" s="6" t="s">
        <v>457</v>
      </c>
      <c r="C52" s="13">
        <v>2130</v>
      </c>
      <c r="D52" s="8" t="s">
        <v>458</v>
      </c>
      <c r="E52" s="8" t="s">
        <v>459</v>
      </c>
      <c r="F52" s="8" t="s">
        <v>460</v>
      </c>
      <c r="G52" s="6" t="s">
        <v>34</v>
      </c>
      <c r="H52" s="6" t="s">
        <v>44</v>
      </c>
      <c r="I52" s="8" t="s">
        <v>63</v>
      </c>
      <c r="J52" s="9">
        <v>1</v>
      </c>
      <c r="K52" s="9">
        <v>464</v>
      </c>
      <c r="L52" s="9">
        <v>2024</v>
      </c>
      <c r="M52" s="8" t="s">
        <v>461</v>
      </c>
      <c r="N52" s="8" t="s">
        <v>35</v>
      </c>
      <c r="O52" s="8" t="s">
        <v>36</v>
      </c>
      <c r="P52" s="6" t="s">
        <v>37</v>
      </c>
      <c r="Q52" s="8" t="s">
        <v>55</v>
      </c>
      <c r="R52" s="10" t="s">
        <v>462</v>
      </c>
      <c r="S52" s="11" t="s">
        <v>463</v>
      </c>
      <c r="T52" s="6"/>
      <c r="U52" s="17" t="str">
        <f>HYPERLINK("https://media.infra-m.ru/2122/2122501/cover/2122501.jpg", "Обложка")</f>
        <v>Обложка</v>
      </c>
      <c r="V52" s="17" t="str">
        <f>HYPERLINK("https://znanium.ru/catalog/product/2122501", "Ознакомиться")</f>
        <v>Ознакомиться</v>
      </c>
      <c r="W52" s="8" t="s">
        <v>250</v>
      </c>
      <c r="X52" s="6"/>
      <c r="Y52" s="6" t="s">
        <v>30</v>
      </c>
      <c r="Z52" s="6"/>
      <c r="AA52" s="6" t="s">
        <v>464</v>
      </c>
    </row>
    <row r="53" spans="1:27" s="4" customFormat="1" ht="42" customHeight="1" x14ac:dyDescent="0.2">
      <c r="A53" s="5">
        <v>0</v>
      </c>
      <c r="B53" s="6" t="s">
        <v>465</v>
      </c>
      <c r="C53" s="7">
        <v>834</v>
      </c>
      <c r="D53" s="8" t="s">
        <v>466</v>
      </c>
      <c r="E53" s="8" t="s">
        <v>467</v>
      </c>
      <c r="F53" s="8" t="s">
        <v>468</v>
      </c>
      <c r="G53" s="6" t="s">
        <v>43</v>
      </c>
      <c r="H53" s="6" t="s">
        <v>44</v>
      </c>
      <c r="I53" s="8"/>
      <c r="J53" s="9">
        <v>1</v>
      </c>
      <c r="K53" s="9">
        <v>176</v>
      </c>
      <c r="L53" s="9">
        <v>2024</v>
      </c>
      <c r="M53" s="8" t="s">
        <v>469</v>
      </c>
      <c r="N53" s="8" t="s">
        <v>35</v>
      </c>
      <c r="O53" s="8" t="s">
        <v>36</v>
      </c>
      <c r="P53" s="6" t="s">
        <v>37</v>
      </c>
      <c r="Q53" s="8" t="s">
        <v>55</v>
      </c>
      <c r="R53" s="10" t="s">
        <v>470</v>
      </c>
      <c r="S53" s="11"/>
      <c r="T53" s="6"/>
      <c r="U53" s="17" t="str">
        <f>HYPERLINK("https://media.infra-m.ru/1927/1927323/cover/1927323.jpg", "Обложка")</f>
        <v>Обложка</v>
      </c>
      <c r="V53" s="12"/>
      <c r="W53" s="8" t="s">
        <v>471</v>
      </c>
      <c r="X53" s="6"/>
      <c r="Y53" s="6"/>
      <c r="Z53" s="6"/>
      <c r="AA53" s="6" t="s">
        <v>49</v>
      </c>
    </row>
    <row r="54" spans="1:27" s="4" customFormat="1" ht="51.95" customHeight="1" x14ac:dyDescent="0.2">
      <c r="A54" s="5">
        <v>0</v>
      </c>
      <c r="B54" s="6" t="s">
        <v>472</v>
      </c>
      <c r="C54" s="13">
        <v>1240</v>
      </c>
      <c r="D54" s="8" t="s">
        <v>473</v>
      </c>
      <c r="E54" s="8" t="s">
        <v>474</v>
      </c>
      <c r="F54" s="8" t="s">
        <v>475</v>
      </c>
      <c r="G54" s="6" t="s">
        <v>34</v>
      </c>
      <c r="H54" s="6" t="s">
        <v>41</v>
      </c>
      <c r="I54" s="8" t="s">
        <v>63</v>
      </c>
      <c r="J54" s="9">
        <v>1</v>
      </c>
      <c r="K54" s="9">
        <v>253</v>
      </c>
      <c r="L54" s="9">
        <v>2024</v>
      </c>
      <c r="M54" s="8" t="s">
        <v>476</v>
      </c>
      <c r="N54" s="8" t="s">
        <v>35</v>
      </c>
      <c r="O54" s="8" t="s">
        <v>36</v>
      </c>
      <c r="P54" s="6" t="s">
        <v>37</v>
      </c>
      <c r="Q54" s="8" t="s">
        <v>55</v>
      </c>
      <c r="R54" s="10" t="s">
        <v>477</v>
      </c>
      <c r="S54" s="11"/>
      <c r="T54" s="6"/>
      <c r="U54" s="17" t="str">
        <f>HYPERLINK("https://media.infra-m.ru/1899/1899098/cover/1899098.jpg", "Обложка")</f>
        <v>Обложка</v>
      </c>
      <c r="V54" s="17" t="str">
        <f>HYPERLINK("https://znanium.ru/catalog/product/1899098", "Ознакомиться")</f>
        <v>Ознакомиться</v>
      </c>
      <c r="W54" s="8" t="s">
        <v>478</v>
      </c>
      <c r="X54" s="6" t="s">
        <v>479</v>
      </c>
      <c r="Y54" s="6"/>
      <c r="Z54" s="6"/>
      <c r="AA54" s="6" t="s">
        <v>179</v>
      </c>
    </row>
    <row r="55" spans="1:27" s="4" customFormat="1" ht="51.95" customHeight="1" x14ac:dyDescent="0.2">
      <c r="A55" s="5">
        <v>0</v>
      </c>
      <c r="B55" s="6" t="s">
        <v>482</v>
      </c>
      <c r="C55" s="13">
        <v>1210</v>
      </c>
      <c r="D55" s="8" t="s">
        <v>483</v>
      </c>
      <c r="E55" s="8" t="s">
        <v>484</v>
      </c>
      <c r="F55" s="8" t="s">
        <v>481</v>
      </c>
      <c r="G55" s="6" t="s">
        <v>40</v>
      </c>
      <c r="H55" s="6" t="s">
        <v>41</v>
      </c>
      <c r="I55" s="8" t="s">
        <v>325</v>
      </c>
      <c r="J55" s="9">
        <v>1</v>
      </c>
      <c r="K55" s="9">
        <v>240</v>
      </c>
      <c r="L55" s="9">
        <v>2024</v>
      </c>
      <c r="M55" s="8" t="s">
        <v>485</v>
      </c>
      <c r="N55" s="8" t="s">
        <v>35</v>
      </c>
      <c r="O55" s="8" t="s">
        <v>95</v>
      </c>
      <c r="P55" s="6" t="s">
        <v>320</v>
      </c>
      <c r="Q55" s="8" t="s">
        <v>55</v>
      </c>
      <c r="R55" s="10" t="s">
        <v>486</v>
      </c>
      <c r="S55" s="11" t="s">
        <v>487</v>
      </c>
      <c r="T55" s="6"/>
      <c r="U55" s="17" t="str">
        <f>HYPERLINK("https://media.infra-m.ru/2037/2037384/cover/2037384.jpg", "Обложка")</f>
        <v>Обложка</v>
      </c>
      <c r="V55" s="17" t="str">
        <f>HYPERLINK("https://znanium.ru/catalog/product/2037384", "Ознакомиться")</f>
        <v>Ознакомиться</v>
      </c>
      <c r="W55" s="8" t="s">
        <v>191</v>
      </c>
      <c r="X55" s="6"/>
      <c r="Y55" s="6"/>
      <c r="Z55" s="6" t="s">
        <v>231</v>
      </c>
      <c r="AA55" s="6" t="s">
        <v>91</v>
      </c>
    </row>
    <row r="56" spans="1:27" s="4" customFormat="1" ht="51.95" customHeight="1" x14ac:dyDescent="0.2">
      <c r="A56" s="5">
        <v>0</v>
      </c>
      <c r="B56" s="6" t="s">
        <v>488</v>
      </c>
      <c r="C56" s="13">
        <v>1540</v>
      </c>
      <c r="D56" s="8" t="s">
        <v>489</v>
      </c>
      <c r="E56" s="8" t="s">
        <v>480</v>
      </c>
      <c r="F56" s="8" t="s">
        <v>481</v>
      </c>
      <c r="G56" s="6" t="s">
        <v>40</v>
      </c>
      <c r="H56" s="6" t="s">
        <v>41</v>
      </c>
      <c r="I56" s="8" t="s">
        <v>325</v>
      </c>
      <c r="J56" s="9">
        <v>1</v>
      </c>
      <c r="K56" s="9">
        <v>304</v>
      </c>
      <c r="L56" s="9">
        <v>2024</v>
      </c>
      <c r="M56" s="8" t="s">
        <v>490</v>
      </c>
      <c r="N56" s="8" t="s">
        <v>35</v>
      </c>
      <c r="O56" s="8" t="s">
        <v>95</v>
      </c>
      <c r="P56" s="6" t="s">
        <v>320</v>
      </c>
      <c r="Q56" s="8" t="s">
        <v>55</v>
      </c>
      <c r="R56" s="10" t="s">
        <v>491</v>
      </c>
      <c r="S56" s="11" t="s">
        <v>487</v>
      </c>
      <c r="T56" s="6"/>
      <c r="U56" s="17" t="str">
        <f>HYPERLINK("https://media.infra-m.ru/2037/2037391/cover/2037391.jpg", "Обложка")</f>
        <v>Обложка</v>
      </c>
      <c r="V56" s="17" t="str">
        <f>HYPERLINK("https://znanium.ru/catalog/product/2037391", "Ознакомиться")</f>
        <v>Ознакомиться</v>
      </c>
      <c r="W56" s="8" t="s">
        <v>191</v>
      </c>
      <c r="X56" s="6"/>
      <c r="Y56" s="6"/>
      <c r="Z56" s="6" t="s">
        <v>231</v>
      </c>
      <c r="AA56" s="6" t="s">
        <v>91</v>
      </c>
    </row>
    <row r="57" spans="1:27" s="4" customFormat="1" ht="51.95" customHeight="1" x14ac:dyDescent="0.2">
      <c r="A57" s="5">
        <v>0</v>
      </c>
      <c r="B57" s="6" t="s">
        <v>492</v>
      </c>
      <c r="C57" s="13">
        <v>1080</v>
      </c>
      <c r="D57" s="8" t="s">
        <v>493</v>
      </c>
      <c r="E57" s="8" t="s">
        <v>494</v>
      </c>
      <c r="F57" s="8" t="s">
        <v>495</v>
      </c>
      <c r="G57" s="6" t="s">
        <v>40</v>
      </c>
      <c r="H57" s="6" t="s">
        <v>148</v>
      </c>
      <c r="I57" s="8" t="s">
        <v>46</v>
      </c>
      <c r="J57" s="9">
        <v>1</v>
      </c>
      <c r="K57" s="9">
        <v>240</v>
      </c>
      <c r="L57" s="9">
        <v>2023</v>
      </c>
      <c r="M57" s="8" t="s">
        <v>496</v>
      </c>
      <c r="N57" s="8" t="s">
        <v>256</v>
      </c>
      <c r="O57" s="8" t="s">
        <v>318</v>
      </c>
      <c r="P57" s="6" t="s">
        <v>72</v>
      </c>
      <c r="Q57" s="8" t="s">
        <v>55</v>
      </c>
      <c r="R57" s="10" t="s">
        <v>497</v>
      </c>
      <c r="S57" s="11" t="s">
        <v>498</v>
      </c>
      <c r="T57" s="6"/>
      <c r="U57" s="17" t="str">
        <f>HYPERLINK("https://media.infra-m.ru/1896/1896458/cover/1896458.jpg", "Обложка")</f>
        <v>Обложка</v>
      </c>
      <c r="V57" s="17" t="str">
        <f>HYPERLINK("https://znanium.ru/catalog/product/1896458", "Ознакомиться")</f>
        <v>Ознакомиться</v>
      </c>
      <c r="W57" s="8" t="s">
        <v>393</v>
      </c>
      <c r="X57" s="6"/>
      <c r="Y57" s="6"/>
      <c r="Z57" s="6"/>
      <c r="AA57" s="6" t="s">
        <v>499</v>
      </c>
    </row>
    <row r="58" spans="1:27" s="4" customFormat="1" ht="51.95" customHeight="1" x14ac:dyDescent="0.2">
      <c r="A58" s="5">
        <v>0</v>
      </c>
      <c r="B58" s="6" t="s">
        <v>505</v>
      </c>
      <c r="C58" s="13">
        <v>1444.9</v>
      </c>
      <c r="D58" s="8" t="s">
        <v>506</v>
      </c>
      <c r="E58" s="8" t="s">
        <v>507</v>
      </c>
      <c r="F58" s="8" t="s">
        <v>508</v>
      </c>
      <c r="G58" s="6" t="s">
        <v>34</v>
      </c>
      <c r="H58" s="6" t="s">
        <v>148</v>
      </c>
      <c r="I58" s="8" t="s">
        <v>63</v>
      </c>
      <c r="J58" s="9">
        <v>1</v>
      </c>
      <c r="K58" s="9">
        <v>320</v>
      </c>
      <c r="L58" s="9">
        <v>2023</v>
      </c>
      <c r="M58" s="8" t="s">
        <v>509</v>
      </c>
      <c r="N58" s="8" t="s">
        <v>35</v>
      </c>
      <c r="O58" s="8" t="s">
        <v>36</v>
      </c>
      <c r="P58" s="6" t="s">
        <v>37</v>
      </c>
      <c r="Q58" s="8" t="s">
        <v>55</v>
      </c>
      <c r="R58" s="10" t="s">
        <v>510</v>
      </c>
      <c r="S58" s="11" t="s">
        <v>511</v>
      </c>
      <c r="T58" s="6"/>
      <c r="U58" s="17" t="str">
        <f>HYPERLINK("https://media.infra-m.ru/2045/2045976/cover/2045976.jpg", "Обложка")</f>
        <v>Обложка</v>
      </c>
      <c r="V58" s="17" t="str">
        <f>HYPERLINK("https://znanium.ru/catalog/product/1043094", "Ознакомиться")</f>
        <v>Ознакомиться</v>
      </c>
      <c r="W58" s="8" t="s">
        <v>73</v>
      </c>
      <c r="X58" s="6"/>
      <c r="Y58" s="6"/>
      <c r="Z58" s="6" t="s">
        <v>57</v>
      </c>
      <c r="AA58" s="6" t="s">
        <v>512</v>
      </c>
    </row>
    <row r="59" spans="1:27" s="4" customFormat="1" ht="51.95" customHeight="1" x14ac:dyDescent="0.2">
      <c r="A59" s="5">
        <v>0</v>
      </c>
      <c r="B59" s="6" t="s">
        <v>514</v>
      </c>
      <c r="C59" s="13">
        <v>1490</v>
      </c>
      <c r="D59" s="8" t="s">
        <v>515</v>
      </c>
      <c r="E59" s="8" t="s">
        <v>516</v>
      </c>
      <c r="F59" s="8" t="s">
        <v>517</v>
      </c>
      <c r="G59" s="6" t="s">
        <v>40</v>
      </c>
      <c r="H59" s="6" t="s">
        <v>41</v>
      </c>
      <c r="I59" s="8" t="s">
        <v>63</v>
      </c>
      <c r="J59" s="9">
        <v>1</v>
      </c>
      <c r="K59" s="9">
        <v>331</v>
      </c>
      <c r="L59" s="9">
        <v>2023</v>
      </c>
      <c r="M59" s="8" t="s">
        <v>518</v>
      </c>
      <c r="N59" s="8" t="s">
        <v>35</v>
      </c>
      <c r="O59" s="8" t="s">
        <v>36</v>
      </c>
      <c r="P59" s="6" t="s">
        <v>37</v>
      </c>
      <c r="Q59" s="8" t="s">
        <v>55</v>
      </c>
      <c r="R59" s="10" t="s">
        <v>519</v>
      </c>
      <c r="S59" s="11" t="s">
        <v>520</v>
      </c>
      <c r="T59" s="6" t="s">
        <v>67</v>
      </c>
      <c r="U59" s="17" t="str">
        <f>HYPERLINK("https://media.infra-m.ru/1902/1902833/cover/1902833.jpg", "Обложка")</f>
        <v>Обложка</v>
      </c>
      <c r="V59" s="17" t="str">
        <f>HYPERLINK("https://znanium.ru/catalog/product/1902833", "Ознакомиться")</f>
        <v>Ознакомиться</v>
      </c>
      <c r="W59" s="8" t="s">
        <v>521</v>
      </c>
      <c r="X59" s="6"/>
      <c r="Y59" s="6"/>
      <c r="Z59" s="6" t="s">
        <v>57</v>
      </c>
      <c r="AA59" s="6" t="s">
        <v>225</v>
      </c>
    </row>
    <row r="60" spans="1:27" s="4" customFormat="1" ht="51.95" customHeight="1" x14ac:dyDescent="0.2">
      <c r="A60" s="5">
        <v>0</v>
      </c>
      <c r="B60" s="6" t="s">
        <v>522</v>
      </c>
      <c r="C60" s="13">
        <v>2500</v>
      </c>
      <c r="D60" s="8" t="s">
        <v>523</v>
      </c>
      <c r="E60" s="8" t="s">
        <v>524</v>
      </c>
      <c r="F60" s="8" t="s">
        <v>525</v>
      </c>
      <c r="G60" s="6" t="s">
        <v>34</v>
      </c>
      <c r="H60" s="6" t="s">
        <v>148</v>
      </c>
      <c r="I60" s="8" t="s">
        <v>63</v>
      </c>
      <c r="J60" s="9">
        <v>1</v>
      </c>
      <c r="K60" s="9">
        <v>417</v>
      </c>
      <c r="L60" s="9">
        <v>2024</v>
      </c>
      <c r="M60" s="8" t="s">
        <v>526</v>
      </c>
      <c r="N60" s="8" t="s">
        <v>35</v>
      </c>
      <c r="O60" s="8" t="s">
        <v>95</v>
      </c>
      <c r="P60" s="6" t="s">
        <v>37</v>
      </c>
      <c r="Q60" s="8" t="s">
        <v>55</v>
      </c>
      <c r="R60" s="10" t="s">
        <v>352</v>
      </c>
      <c r="S60" s="11" t="s">
        <v>527</v>
      </c>
      <c r="T60" s="6"/>
      <c r="U60" s="17" t="str">
        <f>HYPERLINK("https://media.infra-m.ru/2079/2079931/cover/2079931.jpg", "Обложка")</f>
        <v>Обложка</v>
      </c>
      <c r="V60" s="17" t="str">
        <f>HYPERLINK("https://znanium.ru/catalog/product/2079931", "Ознакомиться")</f>
        <v>Ознакомиться</v>
      </c>
      <c r="W60" s="8" t="s">
        <v>528</v>
      </c>
      <c r="X60" s="6"/>
      <c r="Y60" s="6"/>
      <c r="Z60" s="6" t="s">
        <v>57</v>
      </c>
      <c r="AA60" s="6" t="s">
        <v>70</v>
      </c>
    </row>
    <row r="61" spans="1:27" s="4" customFormat="1" ht="51.95" customHeight="1" x14ac:dyDescent="0.2">
      <c r="A61" s="5">
        <v>0</v>
      </c>
      <c r="B61" s="6" t="s">
        <v>531</v>
      </c>
      <c r="C61" s="13">
        <v>1580</v>
      </c>
      <c r="D61" s="8" t="s">
        <v>532</v>
      </c>
      <c r="E61" s="8" t="s">
        <v>529</v>
      </c>
      <c r="F61" s="8" t="s">
        <v>530</v>
      </c>
      <c r="G61" s="6" t="s">
        <v>40</v>
      </c>
      <c r="H61" s="6" t="s">
        <v>41</v>
      </c>
      <c r="I61" s="8" t="s">
        <v>63</v>
      </c>
      <c r="J61" s="9">
        <v>1</v>
      </c>
      <c r="K61" s="9">
        <v>336</v>
      </c>
      <c r="L61" s="9">
        <v>2024</v>
      </c>
      <c r="M61" s="8" t="s">
        <v>533</v>
      </c>
      <c r="N61" s="8" t="s">
        <v>35</v>
      </c>
      <c r="O61" s="8" t="s">
        <v>36</v>
      </c>
      <c r="P61" s="6" t="s">
        <v>72</v>
      </c>
      <c r="Q61" s="8" t="s">
        <v>55</v>
      </c>
      <c r="R61" s="10" t="s">
        <v>534</v>
      </c>
      <c r="S61" s="11" t="s">
        <v>535</v>
      </c>
      <c r="T61" s="6" t="s">
        <v>67</v>
      </c>
      <c r="U61" s="17" t="str">
        <f>HYPERLINK("https://media.infra-m.ru/2094/2094377/cover/2094377.jpg", "Обложка")</f>
        <v>Обложка</v>
      </c>
      <c r="V61" s="17" t="str">
        <f>HYPERLINK("https://znanium.ru/catalog/product/2094377", "Ознакомиться")</f>
        <v>Ознакомиться</v>
      </c>
      <c r="W61" s="8" t="s">
        <v>250</v>
      </c>
      <c r="X61" s="6"/>
      <c r="Y61" s="6" t="s">
        <v>30</v>
      </c>
      <c r="Z61" s="6" t="s">
        <v>57</v>
      </c>
      <c r="AA61" s="6" t="s">
        <v>79</v>
      </c>
    </row>
    <row r="62" spans="1:27" s="4" customFormat="1" ht="51.95" customHeight="1" x14ac:dyDescent="0.2">
      <c r="A62" s="5">
        <v>0</v>
      </c>
      <c r="B62" s="6" t="s">
        <v>538</v>
      </c>
      <c r="C62" s="13">
        <v>1320</v>
      </c>
      <c r="D62" s="8" t="s">
        <v>539</v>
      </c>
      <c r="E62" s="8" t="s">
        <v>536</v>
      </c>
      <c r="F62" s="8" t="s">
        <v>537</v>
      </c>
      <c r="G62" s="6" t="s">
        <v>40</v>
      </c>
      <c r="H62" s="6" t="s">
        <v>41</v>
      </c>
      <c r="I62" s="8" t="s">
        <v>63</v>
      </c>
      <c r="J62" s="9">
        <v>1</v>
      </c>
      <c r="K62" s="9">
        <v>292</v>
      </c>
      <c r="L62" s="9">
        <v>2023</v>
      </c>
      <c r="M62" s="8" t="s">
        <v>540</v>
      </c>
      <c r="N62" s="8" t="s">
        <v>35</v>
      </c>
      <c r="O62" s="8" t="s">
        <v>87</v>
      </c>
      <c r="P62" s="6" t="s">
        <v>72</v>
      </c>
      <c r="Q62" s="8" t="s">
        <v>55</v>
      </c>
      <c r="R62" s="10" t="s">
        <v>541</v>
      </c>
      <c r="S62" s="11" t="s">
        <v>542</v>
      </c>
      <c r="T62" s="6"/>
      <c r="U62" s="17" t="str">
        <f>HYPERLINK("https://media.infra-m.ru/1899/1899022/cover/1899022.jpg", "Обложка")</f>
        <v>Обложка</v>
      </c>
      <c r="V62" s="17" t="str">
        <f>HYPERLINK("https://znanium.ru/catalog/product/1899022", "Ознакомиться")</f>
        <v>Ознакомиться</v>
      </c>
      <c r="W62" s="8" t="s">
        <v>500</v>
      </c>
      <c r="X62" s="6"/>
      <c r="Y62" s="6"/>
      <c r="Z62" s="6" t="s">
        <v>57</v>
      </c>
      <c r="AA62" s="6" t="s">
        <v>225</v>
      </c>
    </row>
    <row r="63" spans="1:27" s="4" customFormat="1" ht="51.95" customHeight="1" x14ac:dyDescent="0.2">
      <c r="A63" s="5">
        <v>0</v>
      </c>
      <c r="B63" s="6" t="s">
        <v>545</v>
      </c>
      <c r="C63" s="13">
        <v>1140</v>
      </c>
      <c r="D63" s="8" t="s">
        <v>546</v>
      </c>
      <c r="E63" s="8" t="s">
        <v>547</v>
      </c>
      <c r="F63" s="8" t="s">
        <v>543</v>
      </c>
      <c r="G63" s="6" t="s">
        <v>34</v>
      </c>
      <c r="H63" s="6" t="s">
        <v>41</v>
      </c>
      <c r="I63" s="8" t="s">
        <v>63</v>
      </c>
      <c r="J63" s="9">
        <v>1</v>
      </c>
      <c r="K63" s="9">
        <v>333</v>
      </c>
      <c r="L63" s="9">
        <v>2020</v>
      </c>
      <c r="M63" s="8" t="s">
        <v>548</v>
      </c>
      <c r="N63" s="8" t="s">
        <v>35</v>
      </c>
      <c r="O63" s="8" t="s">
        <v>36</v>
      </c>
      <c r="P63" s="6" t="s">
        <v>37</v>
      </c>
      <c r="Q63" s="8" t="s">
        <v>55</v>
      </c>
      <c r="R63" s="10" t="s">
        <v>549</v>
      </c>
      <c r="S63" s="11" t="s">
        <v>550</v>
      </c>
      <c r="T63" s="6"/>
      <c r="U63" s="17" t="str">
        <f>HYPERLINK("https://media.infra-m.ru/1084/1084915/cover/1084915.jpg", "Обложка")</f>
        <v>Обложка</v>
      </c>
      <c r="V63" s="17" t="str">
        <f>HYPERLINK("https://znanium.ru/catalog/product/1084915", "Ознакомиться")</f>
        <v>Ознакомиться</v>
      </c>
      <c r="W63" s="8" t="s">
        <v>544</v>
      </c>
      <c r="X63" s="6"/>
      <c r="Y63" s="6"/>
      <c r="Z63" s="6" t="s">
        <v>57</v>
      </c>
      <c r="AA63" s="6" t="s">
        <v>225</v>
      </c>
    </row>
    <row r="64" spans="1:27" s="4" customFormat="1" ht="51.95" customHeight="1" x14ac:dyDescent="0.2">
      <c r="A64" s="5">
        <v>0</v>
      </c>
      <c r="B64" s="6" t="s">
        <v>551</v>
      </c>
      <c r="C64" s="13">
        <v>1254</v>
      </c>
      <c r="D64" s="8" t="s">
        <v>552</v>
      </c>
      <c r="E64" s="8" t="s">
        <v>553</v>
      </c>
      <c r="F64" s="8" t="s">
        <v>554</v>
      </c>
      <c r="G64" s="6" t="s">
        <v>40</v>
      </c>
      <c r="H64" s="6" t="s">
        <v>41</v>
      </c>
      <c r="I64" s="8" t="s">
        <v>63</v>
      </c>
      <c r="J64" s="9">
        <v>1</v>
      </c>
      <c r="K64" s="9">
        <v>271</v>
      </c>
      <c r="L64" s="9">
        <v>2024</v>
      </c>
      <c r="M64" s="8" t="s">
        <v>555</v>
      </c>
      <c r="N64" s="8" t="s">
        <v>35</v>
      </c>
      <c r="O64" s="8" t="s">
        <v>75</v>
      </c>
      <c r="P64" s="6" t="s">
        <v>37</v>
      </c>
      <c r="Q64" s="8" t="s">
        <v>55</v>
      </c>
      <c r="R64" s="10" t="s">
        <v>556</v>
      </c>
      <c r="S64" s="11" t="s">
        <v>557</v>
      </c>
      <c r="T64" s="6"/>
      <c r="U64" s="17" t="str">
        <f>HYPERLINK("https://media.infra-m.ru/2131/2131844/cover/2131844.jpg", "Обложка")</f>
        <v>Обложка</v>
      </c>
      <c r="V64" s="17" t="str">
        <f>HYPERLINK("https://znanium.ru/catalog/product/2174001", "Ознакомиться")</f>
        <v>Ознакомиться</v>
      </c>
      <c r="W64" s="8" t="s">
        <v>558</v>
      </c>
      <c r="X64" s="6"/>
      <c r="Y64" s="6" t="s">
        <v>30</v>
      </c>
      <c r="Z64" s="6" t="s">
        <v>57</v>
      </c>
      <c r="AA64" s="6" t="s">
        <v>225</v>
      </c>
    </row>
    <row r="65" spans="1:27" s="4" customFormat="1" ht="51.95" customHeight="1" x14ac:dyDescent="0.2">
      <c r="A65" s="5">
        <v>0</v>
      </c>
      <c r="B65" s="6" t="s">
        <v>559</v>
      </c>
      <c r="C65" s="13">
        <v>2140</v>
      </c>
      <c r="D65" s="8" t="s">
        <v>560</v>
      </c>
      <c r="E65" s="8" t="s">
        <v>561</v>
      </c>
      <c r="F65" s="8" t="s">
        <v>562</v>
      </c>
      <c r="G65" s="6" t="s">
        <v>34</v>
      </c>
      <c r="H65" s="6" t="s">
        <v>41</v>
      </c>
      <c r="I65" s="8" t="s">
        <v>63</v>
      </c>
      <c r="J65" s="9">
        <v>1</v>
      </c>
      <c r="K65" s="9">
        <v>464</v>
      </c>
      <c r="L65" s="9">
        <v>2023</v>
      </c>
      <c r="M65" s="8" t="s">
        <v>563</v>
      </c>
      <c r="N65" s="8" t="s">
        <v>35</v>
      </c>
      <c r="O65" s="8" t="s">
        <v>75</v>
      </c>
      <c r="P65" s="6" t="s">
        <v>37</v>
      </c>
      <c r="Q65" s="8" t="s">
        <v>55</v>
      </c>
      <c r="R65" s="10" t="s">
        <v>564</v>
      </c>
      <c r="S65" s="11" t="s">
        <v>565</v>
      </c>
      <c r="T65" s="6"/>
      <c r="U65" s="17" t="str">
        <f>HYPERLINK("https://media.infra-m.ru/2117/2117625/cover/2117625.jpg", "Обложка")</f>
        <v>Обложка</v>
      </c>
      <c r="V65" s="17" t="str">
        <f>HYPERLINK("https://znanium.ru/catalog/product/2117625", "Ознакомиться")</f>
        <v>Ознакомиться</v>
      </c>
      <c r="W65" s="8" t="s">
        <v>186</v>
      </c>
      <c r="X65" s="6"/>
      <c r="Y65" s="6"/>
      <c r="Z65" s="6"/>
      <c r="AA65" s="6" t="s">
        <v>376</v>
      </c>
    </row>
    <row r="66" spans="1:27" s="4" customFormat="1" ht="51.95" customHeight="1" x14ac:dyDescent="0.2">
      <c r="A66" s="5">
        <v>0</v>
      </c>
      <c r="B66" s="6" t="s">
        <v>567</v>
      </c>
      <c r="C66" s="7">
        <v>944</v>
      </c>
      <c r="D66" s="8" t="s">
        <v>568</v>
      </c>
      <c r="E66" s="8" t="s">
        <v>569</v>
      </c>
      <c r="F66" s="8" t="s">
        <v>570</v>
      </c>
      <c r="G66" s="6" t="s">
        <v>40</v>
      </c>
      <c r="H66" s="6" t="s">
        <v>41</v>
      </c>
      <c r="I66" s="8" t="s">
        <v>325</v>
      </c>
      <c r="J66" s="9">
        <v>1</v>
      </c>
      <c r="K66" s="9">
        <v>167</v>
      </c>
      <c r="L66" s="9">
        <v>2024</v>
      </c>
      <c r="M66" s="8" t="s">
        <v>571</v>
      </c>
      <c r="N66" s="8" t="s">
        <v>35</v>
      </c>
      <c r="O66" s="8" t="s">
        <v>95</v>
      </c>
      <c r="P66" s="6" t="s">
        <v>47</v>
      </c>
      <c r="Q66" s="8" t="s">
        <v>55</v>
      </c>
      <c r="R66" s="10" t="s">
        <v>491</v>
      </c>
      <c r="S66" s="11" t="s">
        <v>572</v>
      </c>
      <c r="T66" s="6"/>
      <c r="U66" s="17" t="str">
        <f>HYPERLINK("https://media.infra-m.ru/2155/2155750/cover/2155750.jpg", "Обложка")</f>
        <v>Обложка</v>
      </c>
      <c r="V66" s="12"/>
      <c r="W66" s="8" t="s">
        <v>191</v>
      </c>
      <c r="X66" s="6"/>
      <c r="Y66" s="6"/>
      <c r="Z66" s="6" t="s">
        <v>399</v>
      </c>
      <c r="AA66" s="6" t="s">
        <v>91</v>
      </c>
    </row>
    <row r="67" spans="1:27" s="4" customFormat="1" ht="51.95" customHeight="1" x14ac:dyDescent="0.2">
      <c r="A67" s="5">
        <v>0</v>
      </c>
      <c r="B67" s="6" t="s">
        <v>574</v>
      </c>
      <c r="C67" s="7">
        <v>714</v>
      </c>
      <c r="D67" s="8" t="s">
        <v>575</v>
      </c>
      <c r="E67" s="8" t="s">
        <v>576</v>
      </c>
      <c r="F67" s="8" t="s">
        <v>577</v>
      </c>
      <c r="G67" s="6" t="s">
        <v>34</v>
      </c>
      <c r="H67" s="6" t="s">
        <v>41</v>
      </c>
      <c r="I67" s="8" t="s">
        <v>63</v>
      </c>
      <c r="J67" s="9">
        <v>1</v>
      </c>
      <c r="K67" s="9">
        <v>148</v>
      </c>
      <c r="L67" s="9">
        <v>2024</v>
      </c>
      <c r="M67" s="8" t="s">
        <v>578</v>
      </c>
      <c r="N67" s="8" t="s">
        <v>35</v>
      </c>
      <c r="O67" s="8" t="s">
        <v>95</v>
      </c>
      <c r="P67" s="6" t="s">
        <v>37</v>
      </c>
      <c r="Q67" s="8" t="s">
        <v>55</v>
      </c>
      <c r="R67" s="10" t="s">
        <v>579</v>
      </c>
      <c r="S67" s="11" t="s">
        <v>580</v>
      </c>
      <c r="T67" s="6"/>
      <c r="U67" s="17" t="str">
        <f>HYPERLINK("https://media.infra-m.ru/2135/2135611/cover/2135611.jpg", "Обложка")</f>
        <v>Обложка</v>
      </c>
      <c r="V67" s="17" t="str">
        <f>HYPERLINK("https://znanium.ru/catalog/product/1144464", "Ознакомиться")</f>
        <v>Ознакомиться</v>
      </c>
      <c r="W67" s="8" t="s">
        <v>581</v>
      </c>
      <c r="X67" s="6"/>
      <c r="Y67" s="6"/>
      <c r="Z67" s="6"/>
      <c r="AA67" s="6" t="s">
        <v>582</v>
      </c>
    </row>
    <row r="68" spans="1:27" s="4" customFormat="1" ht="51.95" customHeight="1" x14ac:dyDescent="0.2">
      <c r="A68" s="5">
        <v>0</v>
      </c>
      <c r="B68" s="6" t="s">
        <v>583</v>
      </c>
      <c r="C68" s="13">
        <v>1040</v>
      </c>
      <c r="D68" s="8" t="s">
        <v>584</v>
      </c>
      <c r="E68" s="8" t="s">
        <v>585</v>
      </c>
      <c r="F68" s="8" t="s">
        <v>252</v>
      </c>
      <c r="G68" s="6" t="s">
        <v>40</v>
      </c>
      <c r="H68" s="6" t="s">
        <v>45</v>
      </c>
      <c r="I68" s="8" t="s">
        <v>46</v>
      </c>
      <c r="J68" s="9">
        <v>1</v>
      </c>
      <c r="K68" s="9">
        <v>224</v>
      </c>
      <c r="L68" s="9">
        <v>2023</v>
      </c>
      <c r="M68" s="8" t="s">
        <v>586</v>
      </c>
      <c r="N68" s="8" t="s">
        <v>71</v>
      </c>
      <c r="O68" s="8" t="s">
        <v>92</v>
      </c>
      <c r="P68" s="6" t="s">
        <v>72</v>
      </c>
      <c r="Q68" s="8" t="s">
        <v>55</v>
      </c>
      <c r="R68" s="10" t="s">
        <v>587</v>
      </c>
      <c r="S68" s="11" t="s">
        <v>588</v>
      </c>
      <c r="T68" s="6"/>
      <c r="U68" s="17" t="str">
        <f>HYPERLINK("https://media.infra-m.ru/2124/2124998/cover/2124998.jpg", "Обложка")</f>
        <v>Обложка</v>
      </c>
      <c r="V68" s="17" t="str">
        <f>HYPERLINK("https://znanium.ru/catalog/product/2118072", "Ознакомиться")</f>
        <v>Ознакомиться</v>
      </c>
      <c r="W68" s="8" t="s">
        <v>253</v>
      </c>
      <c r="X68" s="6"/>
      <c r="Y68" s="6"/>
      <c r="Z68" s="6"/>
      <c r="AA68" s="6" t="s">
        <v>501</v>
      </c>
    </row>
    <row r="69" spans="1:27" s="4" customFormat="1" ht="51.95" customHeight="1" x14ac:dyDescent="0.2">
      <c r="A69" s="5">
        <v>0</v>
      </c>
      <c r="B69" s="6" t="s">
        <v>589</v>
      </c>
      <c r="C69" s="7">
        <v>944.9</v>
      </c>
      <c r="D69" s="8" t="s">
        <v>590</v>
      </c>
      <c r="E69" s="8" t="s">
        <v>591</v>
      </c>
      <c r="F69" s="8" t="s">
        <v>252</v>
      </c>
      <c r="G69" s="6" t="s">
        <v>34</v>
      </c>
      <c r="H69" s="6" t="s">
        <v>45</v>
      </c>
      <c r="I69" s="8" t="s">
        <v>46</v>
      </c>
      <c r="J69" s="9">
        <v>1</v>
      </c>
      <c r="K69" s="9">
        <v>325</v>
      </c>
      <c r="L69" s="9">
        <v>2018</v>
      </c>
      <c r="M69" s="8" t="s">
        <v>592</v>
      </c>
      <c r="N69" s="8" t="s">
        <v>71</v>
      </c>
      <c r="O69" s="8" t="s">
        <v>92</v>
      </c>
      <c r="P69" s="6" t="s">
        <v>72</v>
      </c>
      <c r="Q69" s="8" t="s">
        <v>55</v>
      </c>
      <c r="R69" s="10" t="s">
        <v>587</v>
      </c>
      <c r="S69" s="11" t="s">
        <v>588</v>
      </c>
      <c r="T69" s="6"/>
      <c r="U69" s="17" t="str">
        <f>HYPERLINK("https://media.infra-m.ru/0958/0958539/cover/958539.jpg", "Обложка")</f>
        <v>Обложка</v>
      </c>
      <c r="V69" s="17" t="str">
        <f>HYPERLINK("https://znanium.ru/catalog/product/2118072", "Ознакомиться")</f>
        <v>Ознакомиться</v>
      </c>
      <c r="W69" s="8" t="s">
        <v>253</v>
      </c>
      <c r="X69" s="6"/>
      <c r="Y69" s="6"/>
      <c r="Z69" s="6"/>
      <c r="AA69" s="6" t="s">
        <v>39</v>
      </c>
    </row>
    <row r="70" spans="1:27" s="4" customFormat="1" ht="51.95" customHeight="1" x14ac:dyDescent="0.2">
      <c r="A70" s="5">
        <v>0</v>
      </c>
      <c r="B70" s="6" t="s">
        <v>593</v>
      </c>
      <c r="C70" s="13">
        <v>1734</v>
      </c>
      <c r="D70" s="8" t="s">
        <v>594</v>
      </c>
      <c r="E70" s="8" t="s">
        <v>595</v>
      </c>
      <c r="F70" s="8" t="s">
        <v>596</v>
      </c>
      <c r="G70" s="6" t="s">
        <v>34</v>
      </c>
      <c r="H70" s="6" t="s">
        <v>148</v>
      </c>
      <c r="I70" s="8" t="s">
        <v>46</v>
      </c>
      <c r="J70" s="9">
        <v>1</v>
      </c>
      <c r="K70" s="9">
        <v>368</v>
      </c>
      <c r="L70" s="9">
        <v>2024</v>
      </c>
      <c r="M70" s="8" t="s">
        <v>597</v>
      </c>
      <c r="N70" s="8" t="s">
        <v>35</v>
      </c>
      <c r="O70" s="8" t="s">
        <v>75</v>
      </c>
      <c r="P70" s="6" t="s">
        <v>72</v>
      </c>
      <c r="Q70" s="8" t="s">
        <v>55</v>
      </c>
      <c r="R70" s="10" t="s">
        <v>598</v>
      </c>
      <c r="S70" s="11" t="s">
        <v>599</v>
      </c>
      <c r="T70" s="6"/>
      <c r="U70" s="17" t="str">
        <f>HYPERLINK("https://media.infra-m.ru/2103/2103205/cover/2103205.jpg", "Обложка")</f>
        <v>Обложка</v>
      </c>
      <c r="V70" s="17" t="str">
        <f>HYPERLINK("https://znanium.ru/catalog/product/1214042", "Ознакомиться")</f>
        <v>Ознакомиться</v>
      </c>
      <c r="W70" s="8" t="s">
        <v>77</v>
      </c>
      <c r="X70" s="6"/>
      <c r="Y70" s="6"/>
      <c r="Z70" s="6"/>
      <c r="AA70" s="6" t="s">
        <v>504</v>
      </c>
    </row>
    <row r="71" spans="1:27" s="4" customFormat="1" ht="51.95" customHeight="1" x14ac:dyDescent="0.2">
      <c r="A71" s="5">
        <v>0</v>
      </c>
      <c r="B71" s="6" t="s">
        <v>602</v>
      </c>
      <c r="C71" s="13">
        <v>1884</v>
      </c>
      <c r="D71" s="8" t="s">
        <v>603</v>
      </c>
      <c r="E71" s="8" t="s">
        <v>604</v>
      </c>
      <c r="F71" s="8" t="s">
        <v>600</v>
      </c>
      <c r="G71" s="6" t="s">
        <v>34</v>
      </c>
      <c r="H71" s="6" t="s">
        <v>41</v>
      </c>
      <c r="I71" s="8" t="s">
        <v>63</v>
      </c>
      <c r="J71" s="9">
        <v>1</v>
      </c>
      <c r="K71" s="9">
        <v>399</v>
      </c>
      <c r="L71" s="9">
        <v>2024</v>
      </c>
      <c r="M71" s="8" t="s">
        <v>605</v>
      </c>
      <c r="N71" s="8" t="s">
        <v>35</v>
      </c>
      <c r="O71" s="8" t="s">
        <v>95</v>
      </c>
      <c r="P71" s="6" t="s">
        <v>37</v>
      </c>
      <c r="Q71" s="8" t="s">
        <v>55</v>
      </c>
      <c r="R71" s="10" t="s">
        <v>606</v>
      </c>
      <c r="S71" s="11" t="s">
        <v>607</v>
      </c>
      <c r="T71" s="6"/>
      <c r="U71" s="17" t="str">
        <f>HYPERLINK("https://media.infra-m.ru/2141/2141619/cover/2141619.jpg", "Обложка")</f>
        <v>Обложка</v>
      </c>
      <c r="V71" s="17" t="str">
        <f>HYPERLINK("https://znanium.ru/catalog/product/2139060", "Ознакомиться")</f>
        <v>Ознакомиться</v>
      </c>
      <c r="W71" s="8" t="s">
        <v>189</v>
      </c>
      <c r="X71" s="6"/>
      <c r="Y71" s="6"/>
      <c r="Z71" s="6" t="s">
        <v>231</v>
      </c>
      <c r="AA71" s="6" t="s">
        <v>91</v>
      </c>
    </row>
    <row r="72" spans="1:27" s="4" customFormat="1" ht="51.95" customHeight="1" x14ac:dyDescent="0.2">
      <c r="A72" s="5">
        <v>0</v>
      </c>
      <c r="B72" s="6" t="s">
        <v>608</v>
      </c>
      <c r="C72" s="13">
        <v>1270</v>
      </c>
      <c r="D72" s="8" t="s">
        <v>609</v>
      </c>
      <c r="E72" s="8" t="s">
        <v>610</v>
      </c>
      <c r="F72" s="8" t="s">
        <v>600</v>
      </c>
      <c r="G72" s="6" t="s">
        <v>34</v>
      </c>
      <c r="H72" s="6" t="s">
        <v>41</v>
      </c>
      <c r="I72" s="8" t="s">
        <v>611</v>
      </c>
      <c r="J72" s="9">
        <v>1</v>
      </c>
      <c r="K72" s="9">
        <v>372</v>
      </c>
      <c r="L72" s="9">
        <v>2020</v>
      </c>
      <c r="M72" s="8" t="s">
        <v>612</v>
      </c>
      <c r="N72" s="8" t="s">
        <v>35</v>
      </c>
      <c r="O72" s="8" t="s">
        <v>95</v>
      </c>
      <c r="P72" s="6" t="s">
        <v>37</v>
      </c>
      <c r="Q72" s="8" t="s">
        <v>55</v>
      </c>
      <c r="R72" s="10" t="s">
        <v>613</v>
      </c>
      <c r="S72" s="11" t="s">
        <v>614</v>
      </c>
      <c r="T72" s="6" t="s">
        <v>67</v>
      </c>
      <c r="U72" s="17" t="str">
        <f>HYPERLINK("https://media.infra-m.ru/1084/1084370/cover/1084370.jpg", "Обложка")</f>
        <v>Обложка</v>
      </c>
      <c r="V72" s="17" t="str">
        <f>HYPERLINK("https://znanium.ru/catalog/product/1084370", "Ознакомиться")</f>
        <v>Ознакомиться</v>
      </c>
      <c r="W72" s="8" t="s">
        <v>189</v>
      </c>
      <c r="X72" s="6"/>
      <c r="Y72" s="6"/>
      <c r="Z72" s="6" t="s">
        <v>231</v>
      </c>
      <c r="AA72" s="6" t="s">
        <v>225</v>
      </c>
    </row>
    <row r="73" spans="1:27" s="4" customFormat="1" ht="51.95" customHeight="1" x14ac:dyDescent="0.2">
      <c r="A73" s="5">
        <v>0</v>
      </c>
      <c r="B73" s="6" t="s">
        <v>617</v>
      </c>
      <c r="C73" s="13">
        <v>1174.9000000000001</v>
      </c>
      <c r="D73" s="8" t="s">
        <v>618</v>
      </c>
      <c r="E73" s="8" t="s">
        <v>619</v>
      </c>
      <c r="F73" s="8" t="s">
        <v>620</v>
      </c>
      <c r="G73" s="6" t="s">
        <v>43</v>
      </c>
      <c r="H73" s="6" t="s">
        <v>44</v>
      </c>
      <c r="I73" s="8" t="s">
        <v>63</v>
      </c>
      <c r="J73" s="9">
        <v>1</v>
      </c>
      <c r="K73" s="9">
        <v>200</v>
      </c>
      <c r="L73" s="9">
        <v>2023</v>
      </c>
      <c r="M73" s="8" t="s">
        <v>621</v>
      </c>
      <c r="N73" s="8" t="s">
        <v>35</v>
      </c>
      <c r="O73" s="8" t="s">
        <v>36</v>
      </c>
      <c r="P73" s="6" t="s">
        <v>37</v>
      </c>
      <c r="Q73" s="8" t="s">
        <v>55</v>
      </c>
      <c r="R73" s="10" t="s">
        <v>622</v>
      </c>
      <c r="S73" s="11" t="s">
        <v>623</v>
      </c>
      <c r="T73" s="6"/>
      <c r="U73" s="17" t="str">
        <f>HYPERLINK("https://media.infra-m.ru/1896/1896461/cover/1896461.jpg", "Обложка")</f>
        <v>Обложка</v>
      </c>
      <c r="V73" s="17" t="str">
        <f>HYPERLINK("https://znanium.ru/catalog/product/1895650", "Ознакомиться")</f>
        <v>Ознакомиться</v>
      </c>
      <c r="W73" s="8" t="s">
        <v>624</v>
      </c>
      <c r="X73" s="6"/>
      <c r="Y73" s="6"/>
      <c r="Z73" s="6" t="s">
        <v>57</v>
      </c>
      <c r="AA73" s="6" t="s">
        <v>225</v>
      </c>
    </row>
    <row r="74" spans="1:27" s="4" customFormat="1" ht="51.95" customHeight="1" x14ac:dyDescent="0.2">
      <c r="A74" s="5">
        <v>0</v>
      </c>
      <c r="B74" s="6" t="s">
        <v>625</v>
      </c>
      <c r="C74" s="13">
        <v>2382</v>
      </c>
      <c r="D74" s="8" t="s">
        <v>626</v>
      </c>
      <c r="E74" s="8" t="s">
        <v>616</v>
      </c>
      <c r="F74" s="8" t="s">
        <v>627</v>
      </c>
      <c r="G74" s="6" t="s">
        <v>40</v>
      </c>
      <c r="H74" s="6" t="s">
        <v>44</v>
      </c>
      <c r="I74" s="8" t="s">
        <v>63</v>
      </c>
      <c r="J74" s="9">
        <v>1</v>
      </c>
      <c r="K74" s="9">
        <v>398</v>
      </c>
      <c r="L74" s="9">
        <v>2024</v>
      </c>
      <c r="M74" s="8" t="s">
        <v>628</v>
      </c>
      <c r="N74" s="8" t="s">
        <v>35</v>
      </c>
      <c r="O74" s="8" t="s">
        <v>36</v>
      </c>
      <c r="P74" s="6" t="s">
        <v>37</v>
      </c>
      <c r="Q74" s="8" t="s">
        <v>55</v>
      </c>
      <c r="R74" s="10" t="s">
        <v>629</v>
      </c>
      <c r="S74" s="11" t="s">
        <v>215</v>
      </c>
      <c r="T74" s="6"/>
      <c r="U74" s="17" t="str">
        <f>HYPERLINK("https://media.infra-m.ru/2078/2078382/cover/2078382.jpg", "Обложка")</f>
        <v>Обложка</v>
      </c>
      <c r="V74" s="17" t="str">
        <f>HYPERLINK("https://znanium.ru/catalog/product/2078382", "Ознакомиться")</f>
        <v>Ознакомиться</v>
      </c>
      <c r="W74" s="8" t="s">
        <v>216</v>
      </c>
      <c r="X74" s="6"/>
      <c r="Y74" s="6"/>
      <c r="Z74" s="6" t="s">
        <v>57</v>
      </c>
      <c r="AA74" s="6" t="s">
        <v>70</v>
      </c>
    </row>
    <row r="75" spans="1:27" s="4" customFormat="1" ht="51.95" customHeight="1" x14ac:dyDescent="0.2">
      <c r="A75" s="5">
        <v>0</v>
      </c>
      <c r="B75" s="6" t="s">
        <v>635</v>
      </c>
      <c r="C75" s="13">
        <v>1550</v>
      </c>
      <c r="D75" s="8" t="s">
        <v>636</v>
      </c>
      <c r="E75" s="8" t="s">
        <v>632</v>
      </c>
      <c r="F75" s="8" t="s">
        <v>633</v>
      </c>
      <c r="G75" s="6" t="s">
        <v>40</v>
      </c>
      <c r="H75" s="6" t="s">
        <v>41</v>
      </c>
      <c r="I75" s="8" t="s">
        <v>63</v>
      </c>
      <c r="J75" s="9">
        <v>1</v>
      </c>
      <c r="K75" s="9">
        <v>326</v>
      </c>
      <c r="L75" s="9">
        <v>2024</v>
      </c>
      <c r="M75" s="8" t="s">
        <v>637</v>
      </c>
      <c r="N75" s="8" t="s">
        <v>71</v>
      </c>
      <c r="O75" s="8" t="s">
        <v>92</v>
      </c>
      <c r="P75" s="6" t="s">
        <v>72</v>
      </c>
      <c r="Q75" s="8" t="s">
        <v>55</v>
      </c>
      <c r="R75" s="10" t="s">
        <v>638</v>
      </c>
      <c r="S75" s="11" t="s">
        <v>639</v>
      </c>
      <c r="T75" s="6"/>
      <c r="U75" s="17" t="str">
        <f>HYPERLINK("https://media.infra-m.ru/2085/2085116/cover/2085116.jpg", "Обложка")</f>
        <v>Обложка</v>
      </c>
      <c r="V75" s="17" t="str">
        <f>HYPERLINK("https://znanium.ru/catalog/product/2085116", "Ознакомиться")</f>
        <v>Ознакомиться</v>
      </c>
      <c r="W75" s="8" t="s">
        <v>634</v>
      </c>
      <c r="X75" s="6"/>
      <c r="Y75" s="6"/>
      <c r="Z75" s="6"/>
      <c r="AA75" s="6" t="s">
        <v>254</v>
      </c>
    </row>
    <row r="76" spans="1:27" s="4" customFormat="1" ht="42" customHeight="1" x14ac:dyDescent="0.2">
      <c r="A76" s="5">
        <v>0</v>
      </c>
      <c r="B76" s="6" t="s">
        <v>640</v>
      </c>
      <c r="C76" s="13">
        <v>1230</v>
      </c>
      <c r="D76" s="8" t="s">
        <v>641</v>
      </c>
      <c r="E76" s="8" t="s">
        <v>632</v>
      </c>
      <c r="F76" s="8" t="s">
        <v>642</v>
      </c>
      <c r="G76" s="6" t="s">
        <v>34</v>
      </c>
      <c r="H76" s="6" t="s">
        <v>41</v>
      </c>
      <c r="I76" s="8" t="s">
        <v>63</v>
      </c>
      <c r="J76" s="9">
        <v>1</v>
      </c>
      <c r="K76" s="9">
        <v>238</v>
      </c>
      <c r="L76" s="9">
        <v>2025</v>
      </c>
      <c r="M76" s="8" t="s">
        <v>643</v>
      </c>
      <c r="N76" s="8" t="s">
        <v>71</v>
      </c>
      <c r="O76" s="8" t="s">
        <v>92</v>
      </c>
      <c r="P76" s="6" t="s">
        <v>72</v>
      </c>
      <c r="Q76" s="8" t="s">
        <v>55</v>
      </c>
      <c r="R76" s="10" t="s">
        <v>638</v>
      </c>
      <c r="S76" s="11"/>
      <c r="T76" s="6"/>
      <c r="U76" s="17" t="str">
        <f>HYPERLINK("https://media.infra-m.ru/2091/2091838/cover/2091838.jpg", "Обложка")</f>
        <v>Обложка</v>
      </c>
      <c r="V76" s="17" t="str">
        <f>HYPERLINK("https://znanium.ru/catalog/product/2091838", "Ознакомиться")</f>
        <v>Ознакомиться</v>
      </c>
      <c r="W76" s="8" t="s">
        <v>644</v>
      </c>
      <c r="X76" s="6" t="s">
        <v>248</v>
      </c>
      <c r="Y76" s="6"/>
      <c r="Z76" s="6"/>
      <c r="AA76" s="6" t="s">
        <v>166</v>
      </c>
    </row>
    <row r="77" spans="1:27" s="4" customFormat="1" ht="44.1" customHeight="1" x14ac:dyDescent="0.2">
      <c r="A77" s="5">
        <v>0</v>
      </c>
      <c r="B77" s="6" t="s">
        <v>645</v>
      </c>
      <c r="C77" s="13">
        <v>1524</v>
      </c>
      <c r="D77" s="8" t="s">
        <v>646</v>
      </c>
      <c r="E77" s="8" t="s">
        <v>647</v>
      </c>
      <c r="F77" s="8" t="s">
        <v>648</v>
      </c>
      <c r="G77" s="6" t="s">
        <v>40</v>
      </c>
      <c r="H77" s="6" t="s">
        <v>187</v>
      </c>
      <c r="I77" s="8"/>
      <c r="J77" s="9">
        <v>1</v>
      </c>
      <c r="K77" s="9">
        <v>304</v>
      </c>
      <c r="L77" s="9">
        <v>2025</v>
      </c>
      <c r="M77" s="8" t="s">
        <v>649</v>
      </c>
      <c r="N77" s="8" t="s">
        <v>35</v>
      </c>
      <c r="O77" s="8" t="s">
        <v>36</v>
      </c>
      <c r="P77" s="6" t="s">
        <v>72</v>
      </c>
      <c r="Q77" s="8" t="s">
        <v>55</v>
      </c>
      <c r="R77" s="10" t="s">
        <v>650</v>
      </c>
      <c r="S77" s="11"/>
      <c r="T77" s="6"/>
      <c r="U77" s="17" t="str">
        <f>HYPERLINK("https://media.infra-m.ru/2165/2165056/cover/2165056.jpg", "Обложка")</f>
        <v>Обложка</v>
      </c>
      <c r="V77" s="17" t="str">
        <f>HYPERLINK("https://znanium.ru/catalog/product/2057672", "Ознакомиться")</f>
        <v>Ознакомиться</v>
      </c>
      <c r="W77" s="8" t="s">
        <v>651</v>
      </c>
      <c r="X77" s="6"/>
      <c r="Y77" s="6" t="s">
        <v>30</v>
      </c>
      <c r="Z77" s="6"/>
      <c r="AA77" s="6" t="s">
        <v>70</v>
      </c>
    </row>
    <row r="78" spans="1:27" s="4" customFormat="1" ht="51.95" customHeight="1" x14ac:dyDescent="0.2">
      <c r="A78" s="5">
        <v>0</v>
      </c>
      <c r="B78" s="6" t="s">
        <v>652</v>
      </c>
      <c r="C78" s="7">
        <v>734</v>
      </c>
      <c r="D78" s="8" t="s">
        <v>653</v>
      </c>
      <c r="E78" s="8" t="s">
        <v>654</v>
      </c>
      <c r="F78" s="8" t="s">
        <v>655</v>
      </c>
      <c r="G78" s="6" t="s">
        <v>34</v>
      </c>
      <c r="H78" s="6" t="s">
        <v>41</v>
      </c>
      <c r="I78" s="8" t="s">
        <v>63</v>
      </c>
      <c r="J78" s="9">
        <v>1</v>
      </c>
      <c r="K78" s="9">
        <v>160</v>
      </c>
      <c r="L78" s="9">
        <v>2023</v>
      </c>
      <c r="M78" s="8" t="s">
        <v>656</v>
      </c>
      <c r="N78" s="8" t="s">
        <v>35</v>
      </c>
      <c r="O78" s="8" t="s">
        <v>36</v>
      </c>
      <c r="P78" s="6" t="s">
        <v>37</v>
      </c>
      <c r="Q78" s="8" t="s">
        <v>55</v>
      </c>
      <c r="R78" s="10" t="s">
        <v>657</v>
      </c>
      <c r="S78" s="11" t="s">
        <v>289</v>
      </c>
      <c r="T78" s="6" t="s">
        <v>67</v>
      </c>
      <c r="U78" s="17" t="str">
        <f>HYPERLINK("https://media.infra-m.ru/2021/2021434/cover/2021434.jpg", "Обложка")</f>
        <v>Обложка</v>
      </c>
      <c r="V78" s="17" t="str">
        <f>HYPERLINK("https://znanium.ru/catalog/product/1189336", "Ознакомиться")</f>
        <v>Ознакомиться</v>
      </c>
      <c r="W78" s="8" t="s">
        <v>250</v>
      </c>
      <c r="X78" s="6"/>
      <c r="Y78" s="6"/>
      <c r="Z78" s="6" t="s">
        <v>57</v>
      </c>
      <c r="AA78" s="6" t="s">
        <v>70</v>
      </c>
    </row>
    <row r="79" spans="1:27" s="4" customFormat="1" ht="44.1" customHeight="1" x14ac:dyDescent="0.2">
      <c r="A79" s="5">
        <v>0</v>
      </c>
      <c r="B79" s="6" t="s">
        <v>658</v>
      </c>
      <c r="C79" s="13">
        <v>1800</v>
      </c>
      <c r="D79" s="8" t="s">
        <v>659</v>
      </c>
      <c r="E79" s="8" t="s">
        <v>660</v>
      </c>
      <c r="F79" s="8" t="s">
        <v>661</v>
      </c>
      <c r="G79" s="6" t="s">
        <v>40</v>
      </c>
      <c r="H79" s="6" t="s">
        <v>187</v>
      </c>
      <c r="I79" s="8" t="s">
        <v>63</v>
      </c>
      <c r="J79" s="9">
        <v>1</v>
      </c>
      <c r="K79" s="9">
        <v>384</v>
      </c>
      <c r="L79" s="9">
        <v>2024</v>
      </c>
      <c r="M79" s="8" t="s">
        <v>662</v>
      </c>
      <c r="N79" s="8" t="s">
        <v>35</v>
      </c>
      <c r="O79" s="8" t="s">
        <v>36</v>
      </c>
      <c r="P79" s="6" t="s">
        <v>72</v>
      </c>
      <c r="Q79" s="8" t="s">
        <v>55</v>
      </c>
      <c r="R79" s="10" t="s">
        <v>663</v>
      </c>
      <c r="S79" s="11"/>
      <c r="T79" s="6"/>
      <c r="U79" s="17" t="str">
        <f>HYPERLINK("https://media.infra-m.ru/2096/2096066/cover/2096066.jpg", "Обложка")</f>
        <v>Обложка</v>
      </c>
      <c r="V79" s="17" t="str">
        <f>HYPERLINK("https://znanium.ru/catalog/product/2096066", "Ознакомиться")</f>
        <v>Ознакомиться</v>
      </c>
      <c r="W79" s="8" t="s">
        <v>188</v>
      </c>
      <c r="X79" s="6"/>
      <c r="Y79" s="6" t="s">
        <v>30</v>
      </c>
      <c r="Z79" s="6"/>
      <c r="AA79" s="6" t="s">
        <v>190</v>
      </c>
    </row>
    <row r="80" spans="1:27" s="4" customFormat="1" ht="51.95" customHeight="1" x14ac:dyDescent="0.2">
      <c r="A80" s="5">
        <v>0</v>
      </c>
      <c r="B80" s="6" t="s">
        <v>664</v>
      </c>
      <c r="C80" s="7">
        <v>952</v>
      </c>
      <c r="D80" s="8" t="s">
        <v>665</v>
      </c>
      <c r="E80" s="8" t="s">
        <v>666</v>
      </c>
      <c r="F80" s="8" t="s">
        <v>667</v>
      </c>
      <c r="G80" s="6" t="s">
        <v>43</v>
      </c>
      <c r="H80" s="6" t="s">
        <v>44</v>
      </c>
      <c r="I80" s="8" t="s">
        <v>63</v>
      </c>
      <c r="J80" s="9">
        <v>1</v>
      </c>
      <c r="K80" s="9">
        <v>158</v>
      </c>
      <c r="L80" s="9">
        <v>2024</v>
      </c>
      <c r="M80" s="8" t="s">
        <v>668</v>
      </c>
      <c r="N80" s="8" t="s">
        <v>35</v>
      </c>
      <c r="O80" s="8" t="s">
        <v>75</v>
      </c>
      <c r="P80" s="6" t="s">
        <v>37</v>
      </c>
      <c r="Q80" s="8" t="s">
        <v>55</v>
      </c>
      <c r="R80" s="10" t="s">
        <v>669</v>
      </c>
      <c r="S80" s="11" t="s">
        <v>124</v>
      </c>
      <c r="T80" s="6"/>
      <c r="U80" s="17" t="str">
        <f>HYPERLINK("https://media.infra-m.ru/2107/2107351/cover/2107351.jpg", "Обложка")</f>
        <v>Обложка</v>
      </c>
      <c r="V80" s="17" t="str">
        <f>HYPERLINK("https://znanium.ru/catalog/product/2107351", "Ознакомиться")</f>
        <v>Ознакомиться</v>
      </c>
      <c r="W80" s="8"/>
      <c r="X80" s="6"/>
      <c r="Y80" s="6"/>
      <c r="Z80" s="6"/>
      <c r="AA80" s="6" t="s">
        <v>207</v>
      </c>
    </row>
    <row r="81" spans="1:27" s="4" customFormat="1" ht="51.95" customHeight="1" x14ac:dyDescent="0.2">
      <c r="A81" s="5">
        <v>0</v>
      </c>
      <c r="B81" s="6" t="s">
        <v>670</v>
      </c>
      <c r="C81" s="13">
        <v>1484.9</v>
      </c>
      <c r="D81" s="8" t="s">
        <v>671</v>
      </c>
      <c r="E81" s="8" t="s">
        <v>672</v>
      </c>
      <c r="F81" s="8" t="s">
        <v>673</v>
      </c>
      <c r="G81" s="6" t="s">
        <v>40</v>
      </c>
      <c r="H81" s="6" t="s">
        <v>41</v>
      </c>
      <c r="I81" s="8" t="s">
        <v>63</v>
      </c>
      <c r="J81" s="9">
        <v>1</v>
      </c>
      <c r="K81" s="9">
        <v>329</v>
      </c>
      <c r="L81" s="9">
        <v>2023</v>
      </c>
      <c r="M81" s="8" t="s">
        <v>674</v>
      </c>
      <c r="N81" s="8" t="s">
        <v>35</v>
      </c>
      <c r="O81" s="8" t="s">
        <v>36</v>
      </c>
      <c r="P81" s="6" t="s">
        <v>72</v>
      </c>
      <c r="Q81" s="8" t="s">
        <v>55</v>
      </c>
      <c r="R81" s="10" t="s">
        <v>675</v>
      </c>
      <c r="S81" s="11" t="s">
        <v>676</v>
      </c>
      <c r="T81" s="6"/>
      <c r="U81" s="17" t="str">
        <f>HYPERLINK("https://media.infra-m.ru/2030/2030864/cover/2030864.jpg", "Обложка")</f>
        <v>Обложка</v>
      </c>
      <c r="V81" s="17" t="str">
        <f>HYPERLINK("https://znanium.ru/catalog/product/2174910", "Ознакомиться")</f>
        <v>Ознакомиться</v>
      </c>
      <c r="W81" s="8" t="s">
        <v>393</v>
      </c>
      <c r="X81" s="6"/>
      <c r="Y81" s="6"/>
      <c r="Z81" s="6" t="s">
        <v>57</v>
      </c>
      <c r="AA81" s="6" t="s">
        <v>79</v>
      </c>
    </row>
    <row r="82" spans="1:27" s="4" customFormat="1" ht="51.95" customHeight="1" x14ac:dyDescent="0.2">
      <c r="A82" s="5">
        <v>0</v>
      </c>
      <c r="B82" s="6" t="s">
        <v>678</v>
      </c>
      <c r="C82" s="13">
        <v>1770</v>
      </c>
      <c r="D82" s="8" t="s">
        <v>679</v>
      </c>
      <c r="E82" s="8" t="s">
        <v>680</v>
      </c>
      <c r="F82" s="8" t="s">
        <v>681</v>
      </c>
      <c r="G82" s="6" t="s">
        <v>40</v>
      </c>
      <c r="H82" s="6" t="s">
        <v>44</v>
      </c>
      <c r="I82" s="8" t="s">
        <v>63</v>
      </c>
      <c r="J82" s="9">
        <v>1</v>
      </c>
      <c r="K82" s="9">
        <v>392</v>
      </c>
      <c r="L82" s="9">
        <v>2023</v>
      </c>
      <c r="M82" s="8" t="s">
        <v>682</v>
      </c>
      <c r="N82" s="8" t="s">
        <v>35</v>
      </c>
      <c r="O82" s="8" t="s">
        <v>36</v>
      </c>
      <c r="P82" s="6" t="s">
        <v>37</v>
      </c>
      <c r="Q82" s="8" t="s">
        <v>55</v>
      </c>
      <c r="R82" s="10" t="s">
        <v>519</v>
      </c>
      <c r="S82" s="11" t="s">
        <v>683</v>
      </c>
      <c r="T82" s="6"/>
      <c r="U82" s="17" t="str">
        <f>HYPERLINK("https://media.infra-m.ru/1902/1902735/cover/1902735.jpg", "Обложка")</f>
        <v>Обложка</v>
      </c>
      <c r="V82" s="17" t="str">
        <f>HYPERLINK("https://znanium.ru/catalog/product/1902735", "Ознакомиться")</f>
        <v>Ознакомиться</v>
      </c>
      <c r="W82" s="8" t="s">
        <v>684</v>
      </c>
      <c r="X82" s="6"/>
      <c r="Y82" s="6"/>
      <c r="Z82" s="6"/>
      <c r="AA82" s="6" t="s">
        <v>190</v>
      </c>
    </row>
    <row r="83" spans="1:27" s="4" customFormat="1" ht="51.95" customHeight="1" x14ac:dyDescent="0.2">
      <c r="A83" s="5">
        <v>0</v>
      </c>
      <c r="B83" s="6" t="s">
        <v>685</v>
      </c>
      <c r="C83" s="13">
        <v>2100</v>
      </c>
      <c r="D83" s="8" t="s">
        <v>686</v>
      </c>
      <c r="E83" s="8" t="s">
        <v>687</v>
      </c>
      <c r="F83" s="8" t="s">
        <v>170</v>
      </c>
      <c r="G83" s="6" t="s">
        <v>40</v>
      </c>
      <c r="H83" s="6" t="s">
        <v>41</v>
      </c>
      <c r="I83" s="8" t="s">
        <v>63</v>
      </c>
      <c r="J83" s="9">
        <v>1</v>
      </c>
      <c r="K83" s="9">
        <v>594</v>
      </c>
      <c r="L83" s="9">
        <v>2022</v>
      </c>
      <c r="M83" s="8" t="s">
        <v>688</v>
      </c>
      <c r="N83" s="8" t="s">
        <v>35</v>
      </c>
      <c r="O83" s="8" t="s">
        <v>36</v>
      </c>
      <c r="P83" s="6" t="s">
        <v>37</v>
      </c>
      <c r="Q83" s="8" t="s">
        <v>55</v>
      </c>
      <c r="R83" s="10" t="s">
        <v>689</v>
      </c>
      <c r="S83" s="11" t="s">
        <v>690</v>
      </c>
      <c r="T83" s="6"/>
      <c r="U83" s="17" t="str">
        <f>HYPERLINK("https://media.infra-m.ru/1864/1864235/cover/1864235.jpg", "Обложка")</f>
        <v>Обложка</v>
      </c>
      <c r="V83" s="17" t="str">
        <f>HYPERLINK("https://znanium.ru/catalog/product/1864235", "Ознакомиться")</f>
        <v>Ознакомиться</v>
      </c>
      <c r="W83" s="8" t="s">
        <v>177</v>
      </c>
      <c r="X83" s="6"/>
      <c r="Y83" s="6"/>
      <c r="Z83" s="6"/>
      <c r="AA83" s="6" t="s">
        <v>225</v>
      </c>
    </row>
    <row r="84" spans="1:27" s="4" customFormat="1" ht="51.95" customHeight="1" x14ac:dyDescent="0.2">
      <c r="A84" s="5">
        <v>0</v>
      </c>
      <c r="B84" s="6" t="s">
        <v>691</v>
      </c>
      <c r="C84" s="13">
        <v>2107</v>
      </c>
      <c r="D84" s="8" t="s">
        <v>692</v>
      </c>
      <c r="E84" s="8" t="s">
        <v>693</v>
      </c>
      <c r="F84" s="8" t="s">
        <v>170</v>
      </c>
      <c r="G84" s="6" t="s">
        <v>40</v>
      </c>
      <c r="H84" s="6" t="s">
        <v>44</v>
      </c>
      <c r="I84" s="8" t="s">
        <v>63</v>
      </c>
      <c r="J84" s="9">
        <v>1</v>
      </c>
      <c r="K84" s="9">
        <v>343</v>
      </c>
      <c r="L84" s="9">
        <v>2024</v>
      </c>
      <c r="M84" s="8" t="s">
        <v>694</v>
      </c>
      <c r="N84" s="8" t="s">
        <v>35</v>
      </c>
      <c r="O84" s="8" t="s">
        <v>36</v>
      </c>
      <c r="P84" s="6" t="s">
        <v>37</v>
      </c>
      <c r="Q84" s="8" t="s">
        <v>55</v>
      </c>
      <c r="R84" s="10" t="s">
        <v>66</v>
      </c>
      <c r="S84" s="11" t="s">
        <v>695</v>
      </c>
      <c r="T84" s="6"/>
      <c r="U84" s="17" t="str">
        <f>HYPERLINK("https://media.infra-m.ru/2144/2144967/cover/2144967.jpg", "Обложка")</f>
        <v>Обложка</v>
      </c>
      <c r="V84" s="17" t="str">
        <f>HYPERLINK("https://znanium.ru/catalog/product/1927269", "Ознакомиться")</f>
        <v>Ознакомиться</v>
      </c>
      <c r="W84" s="8" t="s">
        <v>177</v>
      </c>
      <c r="X84" s="6"/>
      <c r="Y84" s="6"/>
      <c r="Z84" s="6" t="s">
        <v>57</v>
      </c>
      <c r="AA84" s="6" t="s">
        <v>70</v>
      </c>
    </row>
    <row r="85" spans="1:27" s="4" customFormat="1" ht="51.95" customHeight="1" x14ac:dyDescent="0.2">
      <c r="A85" s="5">
        <v>0</v>
      </c>
      <c r="B85" s="6" t="s">
        <v>696</v>
      </c>
      <c r="C85" s="13">
        <v>1994</v>
      </c>
      <c r="D85" s="8" t="s">
        <v>697</v>
      </c>
      <c r="E85" s="8" t="s">
        <v>698</v>
      </c>
      <c r="F85" s="8" t="s">
        <v>699</v>
      </c>
      <c r="G85" s="6" t="s">
        <v>40</v>
      </c>
      <c r="H85" s="6" t="s">
        <v>44</v>
      </c>
      <c r="I85" s="8" t="s">
        <v>46</v>
      </c>
      <c r="J85" s="9">
        <v>1</v>
      </c>
      <c r="K85" s="9">
        <v>431</v>
      </c>
      <c r="L85" s="9">
        <v>2024</v>
      </c>
      <c r="M85" s="8" t="s">
        <v>700</v>
      </c>
      <c r="N85" s="8" t="s">
        <v>35</v>
      </c>
      <c r="O85" s="8" t="s">
        <v>36</v>
      </c>
      <c r="P85" s="6" t="s">
        <v>37</v>
      </c>
      <c r="Q85" s="8" t="s">
        <v>55</v>
      </c>
      <c r="R85" s="10" t="s">
        <v>56</v>
      </c>
      <c r="S85" s="11" t="s">
        <v>701</v>
      </c>
      <c r="T85" s="6"/>
      <c r="U85" s="17" t="str">
        <f>HYPERLINK("https://media.infra-m.ru/2157/2157443/cover/2157443.jpg", "Обложка")</f>
        <v>Обложка</v>
      </c>
      <c r="V85" s="17" t="str">
        <f>HYPERLINK("https://znanium.ru/catalog/product/1150328", "Ознакомиться")</f>
        <v>Ознакомиться</v>
      </c>
      <c r="W85" s="8" t="s">
        <v>250</v>
      </c>
      <c r="X85" s="6"/>
      <c r="Y85" s="6"/>
      <c r="Z85" s="6"/>
      <c r="AA85" s="6" t="s">
        <v>702</v>
      </c>
    </row>
    <row r="86" spans="1:27" s="4" customFormat="1" ht="42" customHeight="1" x14ac:dyDescent="0.2">
      <c r="A86" s="5">
        <v>0</v>
      </c>
      <c r="B86" s="6" t="s">
        <v>703</v>
      </c>
      <c r="C86" s="13">
        <v>1294</v>
      </c>
      <c r="D86" s="8" t="s">
        <v>704</v>
      </c>
      <c r="E86" s="8" t="s">
        <v>705</v>
      </c>
      <c r="F86" s="8" t="s">
        <v>706</v>
      </c>
      <c r="G86" s="6" t="s">
        <v>40</v>
      </c>
      <c r="H86" s="6" t="s">
        <v>187</v>
      </c>
      <c r="I86" s="8"/>
      <c r="J86" s="9">
        <v>1</v>
      </c>
      <c r="K86" s="9">
        <v>288</v>
      </c>
      <c r="L86" s="9">
        <v>2023</v>
      </c>
      <c r="M86" s="8" t="s">
        <v>707</v>
      </c>
      <c r="N86" s="8" t="s">
        <v>35</v>
      </c>
      <c r="O86" s="8" t="s">
        <v>36</v>
      </c>
      <c r="P86" s="6" t="s">
        <v>72</v>
      </c>
      <c r="Q86" s="8" t="s">
        <v>55</v>
      </c>
      <c r="R86" s="10" t="s">
        <v>708</v>
      </c>
      <c r="S86" s="11"/>
      <c r="T86" s="6"/>
      <c r="U86" s="17" t="str">
        <f>HYPERLINK("https://media.infra-m.ru/2006/2006039/cover/2006039.jpg", "Обложка")</f>
        <v>Обложка</v>
      </c>
      <c r="V86" s="17" t="str">
        <f>HYPERLINK("https://znanium.ru/catalog/product/1460280", "Ознакомиться")</f>
        <v>Ознакомиться</v>
      </c>
      <c r="W86" s="8" t="s">
        <v>199</v>
      </c>
      <c r="X86" s="6"/>
      <c r="Y86" s="6"/>
      <c r="Z86" s="6"/>
      <c r="AA86" s="6" t="s">
        <v>190</v>
      </c>
    </row>
    <row r="87" spans="1:27" s="4" customFormat="1" ht="51.95" customHeight="1" x14ac:dyDescent="0.2">
      <c r="A87" s="5">
        <v>0</v>
      </c>
      <c r="B87" s="6" t="s">
        <v>709</v>
      </c>
      <c r="C87" s="13">
        <v>1300</v>
      </c>
      <c r="D87" s="8" t="s">
        <v>710</v>
      </c>
      <c r="E87" s="8" t="s">
        <v>711</v>
      </c>
      <c r="F87" s="8" t="s">
        <v>712</v>
      </c>
      <c r="G87" s="6" t="s">
        <v>34</v>
      </c>
      <c r="H87" s="6" t="s">
        <v>41</v>
      </c>
      <c r="I87" s="8" t="s">
        <v>713</v>
      </c>
      <c r="J87" s="9">
        <v>1</v>
      </c>
      <c r="K87" s="9">
        <v>287</v>
      </c>
      <c r="L87" s="9">
        <v>2023</v>
      </c>
      <c r="M87" s="8" t="s">
        <v>714</v>
      </c>
      <c r="N87" s="8" t="s">
        <v>256</v>
      </c>
      <c r="O87" s="8" t="s">
        <v>257</v>
      </c>
      <c r="P87" s="6" t="s">
        <v>37</v>
      </c>
      <c r="Q87" s="8" t="s">
        <v>55</v>
      </c>
      <c r="R87" s="10" t="s">
        <v>715</v>
      </c>
      <c r="S87" s="11" t="s">
        <v>716</v>
      </c>
      <c r="T87" s="6"/>
      <c r="U87" s="17" t="str">
        <f>HYPERLINK("https://media.infra-m.ru/1911/1911603/cover/1911603.jpg", "Обложка")</f>
        <v>Обложка</v>
      </c>
      <c r="V87" s="17" t="str">
        <f>HYPERLINK("https://znanium.ru/catalog/product/1911603", "Ознакомиться")</f>
        <v>Ознакомиться</v>
      </c>
      <c r="W87" s="8" t="s">
        <v>631</v>
      </c>
      <c r="X87" s="6"/>
      <c r="Y87" s="6"/>
      <c r="Z87" s="6"/>
      <c r="AA87" s="6" t="s">
        <v>254</v>
      </c>
    </row>
    <row r="88" spans="1:27" s="4" customFormat="1" ht="51.95" customHeight="1" x14ac:dyDescent="0.2">
      <c r="A88" s="5">
        <v>0</v>
      </c>
      <c r="B88" s="6" t="s">
        <v>717</v>
      </c>
      <c r="C88" s="13">
        <v>1480</v>
      </c>
      <c r="D88" s="8" t="s">
        <v>718</v>
      </c>
      <c r="E88" s="8" t="s">
        <v>719</v>
      </c>
      <c r="F88" s="8" t="s">
        <v>630</v>
      </c>
      <c r="G88" s="6" t="s">
        <v>34</v>
      </c>
      <c r="H88" s="6" t="s">
        <v>41</v>
      </c>
      <c r="I88" s="8" t="s">
        <v>713</v>
      </c>
      <c r="J88" s="9">
        <v>1</v>
      </c>
      <c r="K88" s="9">
        <v>328</v>
      </c>
      <c r="L88" s="9">
        <v>2023</v>
      </c>
      <c r="M88" s="8" t="s">
        <v>720</v>
      </c>
      <c r="N88" s="8" t="s">
        <v>71</v>
      </c>
      <c r="O88" s="8" t="s">
        <v>92</v>
      </c>
      <c r="P88" s="6" t="s">
        <v>37</v>
      </c>
      <c r="Q88" s="8" t="s">
        <v>55</v>
      </c>
      <c r="R88" s="10" t="s">
        <v>715</v>
      </c>
      <c r="S88" s="11" t="s">
        <v>716</v>
      </c>
      <c r="T88" s="6"/>
      <c r="U88" s="17" t="str">
        <f>HYPERLINK("https://media.infra-m.ru/1911/1911602/cover/1911602.jpg", "Обложка")</f>
        <v>Обложка</v>
      </c>
      <c r="V88" s="17" t="str">
        <f>HYPERLINK("https://znanium.ru/catalog/product/1911602", "Ознакомиться")</f>
        <v>Ознакомиться</v>
      </c>
      <c r="W88" s="8" t="s">
        <v>631</v>
      </c>
      <c r="X88" s="6"/>
      <c r="Y88" s="6"/>
      <c r="Z88" s="6"/>
      <c r="AA88" s="6" t="s">
        <v>254</v>
      </c>
    </row>
    <row r="89" spans="1:27" s="4" customFormat="1" ht="51.95" customHeight="1" x14ac:dyDescent="0.2">
      <c r="A89" s="5">
        <v>0</v>
      </c>
      <c r="B89" s="6" t="s">
        <v>722</v>
      </c>
      <c r="C89" s="13">
        <v>1550</v>
      </c>
      <c r="D89" s="8" t="s">
        <v>723</v>
      </c>
      <c r="E89" s="8" t="s">
        <v>721</v>
      </c>
      <c r="F89" s="8" t="s">
        <v>255</v>
      </c>
      <c r="G89" s="6" t="s">
        <v>40</v>
      </c>
      <c r="H89" s="6" t="s">
        <v>41</v>
      </c>
      <c r="I89" s="8" t="s">
        <v>63</v>
      </c>
      <c r="J89" s="9">
        <v>1</v>
      </c>
      <c r="K89" s="9">
        <v>305</v>
      </c>
      <c r="L89" s="9">
        <v>2025</v>
      </c>
      <c r="M89" s="8" t="s">
        <v>724</v>
      </c>
      <c r="N89" s="8" t="s">
        <v>71</v>
      </c>
      <c r="O89" s="8" t="s">
        <v>92</v>
      </c>
      <c r="P89" s="6" t="s">
        <v>37</v>
      </c>
      <c r="Q89" s="8" t="s">
        <v>55</v>
      </c>
      <c r="R89" s="10" t="s">
        <v>725</v>
      </c>
      <c r="S89" s="11"/>
      <c r="T89" s="6"/>
      <c r="U89" s="17" t="str">
        <f>HYPERLINK("https://media.infra-m.ru/2173/2173238/cover/2173238.jpg", "Обложка")</f>
        <v>Обложка</v>
      </c>
      <c r="V89" s="17" t="str">
        <f>HYPERLINK("https://znanium.ru/catalog/product/2173238", "Ознакомиться")</f>
        <v>Ознакомиться</v>
      </c>
      <c r="W89" s="8" t="s">
        <v>48</v>
      </c>
      <c r="X89" s="6"/>
      <c r="Y89" s="6"/>
      <c r="Z89" s="6"/>
      <c r="AA89" s="6" t="s">
        <v>166</v>
      </c>
    </row>
    <row r="90" spans="1:27" s="4" customFormat="1" ht="51.95" customHeight="1" x14ac:dyDescent="0.2">
      <c r="A90" s="5">
        <v>0</v>
      </c>
      <c r="B90" s="6" t="s">
        <v>726</v>
      </c>
      <c r="C90" s="13">
        <v>2350</v>
      </c>
      <c r="D90" s="8" t="s">
        <v>727</v>
      </c>
      <c r="E90" s="8" t="s">
        <v>728</v>
      </c>
      <c r="F90" s="8" t="s">
        <v>729</v>
      </c>
      <c r="G90" s="6" t="s">
        <v>40</v>
      </c>
      <c r="H90" s="6" t="s">
        <v>44</v>
      </c>
      <c r="I90" s="8" t="s">
        <v>46</v>
      </c>
      <c r="J90" s="9">
        <v>1</v>
      </c>
      <c r="K90" s="9">
        <v>384</v>
      </c>
      <c r="L90" s="9">
        <v>2024</v>
      </c>
      <c r="M90" s="8" t="s">
        <v>730</v>
      </c>
      <c r="N90" s="8" t="s">
        <v>71</v>
      </c>
      <c r="O90" s="8" t="s">
        <v>92</v>
      </c>
      <c r="P90" s="6" t="s">
        <v>72</v>
      </c>
      <c r="Q90" s="8" t="s">
        <v>55</v>
      </c>
      <c r="R90" s="10" t="s">
        <v>731</v>
      </c>
      <c r="S90" s="11" t="s">
        <v>732</v>
      </c>
      <c r="T90" s="6"/>
      <c r="U90" s="17" t="str">
        <f>HYPERLINK("https://media.infra-m.ru/2131/2131539/cover/2131539.jpg", "Обложка")</f>
        <v>Обложка</v>
      </c>
      <c r="V90" s="17" t="str">
        <f>HYPERLINK("https://znanium.ru/catalog/product/2131539", "Ознакомиться")</f>
        <v>Ознакомиться</v>
      </c>
      <c r="W90" s="8" t="s">
        <v>733</v>
      </c>
      <c r="X90" s="6"/>
      <c r="Y90" s="6"/>
      <c r="Z90" s="6"/>
      <c r="AA90" s="6" t="s">
        <v>81</v>
      </c>
    </row>
    <row r="91" spans="1:27" s="4" customFormat="1" ht="51.95" customHeight="1" x14ac:dyDescent="0.2">
      <c r="A91" s="5">
        <v>0</v>
      </c>
      <c r="B91" s="6" t="s">
        <v>734</v>
      </c>
      <c r="C91" s="13">
        <v>1040</v>
      </c>
      <c r="D91" s="8" t="s">
        <v>735</v>
      </c>
      <c r="E91" s="8" t="s">
        <v>736</v>
      </c>
      <c r="F91" s="8" t="s">
        <v>737</v>
      </c>
      <c r="G91" s="6" t="s">
        <v>40</v>
      </c>
      <c r="H91" s="6" t="s">
        <v>45</v>
      </c>
      <c r="I91" s="8" t="s">
        <v>46</v>
      </c>
      <c r="J91" s="9">
        <v>1</v>
      </c>
      <c r="K91" s="9">
        <v>202</v>
      </c>
      <c r="L91" s="9">
        <v>2025</v>
      </c>
      <c r="M91" s="8" t="s">
        <v>738</v>
      </c>
      <c r="N91" s="8" t="s">
        <v>35</v>
      </c>
      <c r="O91" s="8" t="s">
        <v>36</v>
      </c>
      <c r="P91" s="6" t="s">
        <v>72</v>
      </c>
      <c r="Q91" s="8" t="s">
        <v>55</v>
      </c>
      <c r="R91" s="10" t="s">
        <v>739</v>
      </c>
      <c r="S91" s="11"/>
      <c r="T91" s="6"/>
      <c r="U91" s="17" t="str">
        <f>HYPERLINK("https://media.infra-m.ru/2169/2169040/cover/2169040.jpg", "Обложка")</f>
        <v>Обложка</v>
      </c>
      <c r="V91" s="17" t="str">
        <f>HYPERLINK("https://znanium.ru/catalog/product/2169040", "Ознакомиться")</f>
        <v>Ознакомиться</v>
      </c>
      <c r="W91" s="8" t="s">
        <v>73</v>
      </c>
      <c r="X91" s="6"/>
      <c r="Y91" s="6"/>
      <c r="Z91" s="6"/>
      <c r="AA91" s="6" t="s">
        <v>79</v>
      </c>
    </row>
    <row r="92" spans="1:27" s="4" customFormat="1" ht="51.95" customHeight="1" x14ac:dyDescent="0.2">
      <c r="A92" s="5">
        <v>0</v>
      </c>
      <c r="B92" s="6" t="s">
        <v>741</v>
      </c>
      <c r="C92" s="13">
        <v>1220</v>
      </c>
      <c r="D92" s="8" t="s">
        <v>742</v>
      </c>
      <c r="E92" s="8" t="s">
        <v>743</v>
      </c>
      <c r="F92" s="8" t="s">
        <v>744</v>
      </c>
      <c r="G92" s="6" t="s">
        <v>40</v>
      </c>
      <c r="H92" s="6" t="s">
        <v>148</v>
      </c>
      <c r="I92" s="8" t="s">
        <v>63</v>
      </c>
      <c r="J92" s="9">
        <v>1</v>
      </c>
      <c r="K92" s="9">
        <v>318</v>
      </c>
      <c r="L92" s="9">
        <v>2022</v>
      </c>
      <c r="M92" s="8" t="s">
        <v>745</v>
      </c>
      <c r="N92" s="8" t="s">
        <v>35</v>
      </c>
      <c r="O92" s="8" t="s">
        <v>87</v>
      </c>
      <c r="P92" s="6" t="s">
        <v>72</v>
      </c>
      <c r="Q92" s="8" t="s">
        <v>55</v>
      </c>
      <c r="R92" s="10" t="s">
        <v>746</v>
      </c>
      <c r="S92" s="11" t="s">
        <v>747</v>
      </c>
      <c r="T92" s="6"/>
      <c r="U92" s="17" t="str">
        <f>HYPERLINK("https://media.infra-m.ru/1858/1858934/cover/1858934.jpg", "Обложка")</f>
        <v>Обложка</v>
      </c>
      <c r="V92" s="17" t="str">
        <f>HYPERLINK("https://znanium.ru/catalog/product/1858934", "Ознакомиться")</f>
        <v>Ознакомиться</v>
      </c>
      <c r="W92" s="8"/>
      <c r="X92" s="6"/>
      <c r="Y92" s="6" t="s">
        <v>30</v>
      </c>
      <c r="Z92" s="6"/>
      <c r="AA92" s="6" t="s">
        <v>748</v>
      </c>
    </row>
    <row r="93" spans="1:27" s="4" customFormat="1" ht="51.95" customHeight="1" x14ac:dyDescent="0.2">
      <c r="A93" s="5">
        <v>0</v>
      </c>
      <c r="B93" s="6" t="s">
        <v>749</v>
      </c>
      <c r="C93" s="13">
        <v>1010</v>
      </c>
      <c r="D93" s="8" t="s">
        <v>750</v>
      </c>
      <c r="E93" s="8" t="s">
        <v>751</v>
      </c>
      <c r="F93" s="8" t="s">
        <v>752</v>
      </c>
      <c r="G93" s="6" t="s">
        <v>40</v>
      </c>
      <c r="H93" s="6" t="s">
        <v>148</v>
      </c>
      <c r="I93" s="8" t="s">
        <v>63</v>
      </c>
      <c r="J93" s="9">
        <v>1</v>
      </c>
      <c r="K93" s="9">
        <v>224</v>
      </c>
      <c r="L93" s="9">
        <v>2023</v>
      </c>
      <c r="M93" s="8" t="s">
        <v>753</v>
      </c>
      <c r="N93" s="8" t="s">
        <v>35</v>
      </c>
      <c r="O93" s="8" t="s">
        <v>36</v>
      </c>
      <c r="P93" s="6" t="s">
        <v>37</v>
      </c>
      <c r="Q93" s="8" t="s">
        <v>55</v>
      </c>
      <c r="R93" s="10" t="s">
        <v>754</v>
      </c>
      <c r="S93" s="11" t="s">
        <v>755</v>
      </c>
      <c r="T93" s="6"/>
      <c r="U93" s="17" t="str">
        <f>HYPERLINK("https://media.infra-m.ru/2010/2010597/cover/2010597.jpg", "Обложка")</f>
        <v>Обложка</v>
      </c>
      <c r="V93" s="17" t="str">
        <f>HYPERLINK("https://znanium.ru/catalog/product/2010597", "Ознакомиться")</f>
        <v>Ознакомиться</v>
      </c>
      <c r="W93" s="8" t="s">
        <v>206</v>
      </c>
      <c r="X93" s="6"/>
      <c r="Y93" s="6"/>
      <c r="Z93" s="6" t="s">
        <v>57</v>
      </c>
      <c r="AA93" s="6" t="s">
        <v>225</v>
      </c>
    </row>
    <row r="94" spans="1:27" s="4" customFormat="1" ht="51.95" customHeight="1" x14ac:dyDescent="0.2">
      <c r="A94" s="5">
        <v>0</v>
      </c>
      <c r="B94" s="6" t="s">
        <v>756</v>
      </c>
      <c r="C94" s="7">
        <v>590</v>
      </c>
      <c r="D94" s="8" t="s">
        <v>757</v>
      </c>
      <c r="E94" s="8" t="s">
        <v>758</v>
      </c>
      <c r="F94" s="8" t="s">
        <v>759</v>
      </c>
      <c r="G94" s="6" t="s">
        <v>43</v>
      </c>
      <c r="H94" s="6" t="s">
        <v>41</v>
      </c>
      <c r="I94" s="8" t="s">
        <v>63</v>
      </c>
      <c r="J94" s="9">
        <v>1</v>
      </c>
      <c r="K94" s="9">
        <v>118</v>
      </c>
      <c r="L94" s="9">
        <v>2025</v>
      </c>
      <c r="M94" s="8" t="s">
        <v>760</v>
      </c>
      <c r="N94" s="8" t="s">
        <v>35</v>
      </c>
      <c r="O94" s="8" t="s">
        <v>36</v>
      </c>
      <c r="P94" s="6" t="s">
        <v>37</v>
      </c>
      <c r="Q94" s="8" t="s">
        <v>55</v>
      </c>
      <c r="R94" s="10" t="s">
        <v>66</v>
      </c>
      <c r="S94" s="11" t="s">
        <v>289</v>
      </c>
      <c r="T94" s="6"/>
      <c r="U94" s="17" t="str">
        <f>HYPERLINK("https://media.infra-m.ru/2171/2171259/cover/2171259.jpg", "Обложка")</f>
        <v>Обложка</v>
      </c>
      <c r="V94" s="17" t="str">
        <f>HYPERLINK("https://znanium.ru/catalog/product/2171259", "Ознакомиться")</f>
        <v>Ознакомиться</v>
      </c>
      <c r="W94" s="8" t="s">
        <v>455</v>
      </c>
      <c r="X94" s="6"/>
      <c r="Y94" s="6"/>
      <c r="Z94" s="6" t="s">
        <v>57</v>
      </c>
      <c r="AA94" s="6" t="s">
        <v>70</v>
      </c>
    </row>
    <row r="95" spans="1:27" s="4" customFormat="1" ht="51.95" customHeight="1" x14ac:dyDescent="0.2">
      <c r="A95" s="5">
        <v>0</v>
      </c>
      <c r="B95" s="6" t="s">
        <v>761</v>
      </c>
      <c r="C95" s="13">
        <v>1180</v>
      </c>
      <c r="D95" s="8" t="s">
        <v>762</v>
      </c>
      <c r="E95" s="8" t="s">
        <v>763</v>
      </c>
      <c r="F95" s="8" t="s">
        <v>381</v>
      </c>
      <c r="G95" s="6" t="s">
        <v>40</v>
      </c>
      <c r="H95" s="6" t="s">
        <v>41</v>
      </c>
      <c r="I95" s="8" t="s">
        <v>63</v>
      </c>
      <c r="J95" s="9">
        <v>1</v>
      </c>
      <c r="K95" s="9">
        <v>236</v>
      </c>
      <c r="L95" s="9">
        <v>2024</v>
      </c>
      <c r="M95" s="8" t="s">
        <v>764</v>
      </c>
      <c r="N95" s="8" t="s">
        <v>35</v>
      </c>
      <c r="O95" s="8" t="s">
        <v>36</v>
      </c>
      <c r="P95" s="6" t="s">
        <v>37</v>
      </c>
      <c r="Q95" s="8" t="s">
        <v>55</v>
      </c>
      <c r="R95" s="10" t="s">
        <v>765</v>
      </c>
      <c r="S95" s="11" t="s">
        <v>766</v>
      </c>
      <c r="T95" s="6"/>
      <c r="U95" s="17" t="str">
        <f>HYPERLINK("https://media.infra-m.ru/2073/2073477/cover/2073477.jpg", "Обложка")</f>
        <v>Обложка</v>
      </c>
      <c r="V95" s="17" t="str">
        <f>HYPERLINK("https://znanium.ru/catalog/product/2073477", "Ознакомиться")</f>
        <v>Ознакомиться</v>
      </c>
      <c r="W95" s="8"/>
      <c r="X95" s="6"/>
      <c r="Y95" s="6"/>
      <c r="Z95" s="6"/>
      <c r="AA95" s="6" t="s">
        <v>254</v>
      </c>
    </row>
    <row r="96" spans="1:27" s="4" customFormat="1" ht="51.95" customHeight="1" x14ac:dyDescent="0.2">
      <c r="A96" s="5">
        <v>0</v>
      </c>
      <c r="B96" s="6" t="s">
        <v>767</v>
      </c>
      <c r="C96" s="13">
        <v>1914</v>
      </c>
      <c r="D96" s="8" t="s">
        <v>768</v>
      </c>
      <c r="E96" s="8" t="s">
        <v>769</v>
      </c>
      <c r="F96" s="8" t="s">
        <v>770</v>
      </c>
      <c r="G96" s="6" t="s">
        <v>40</v>
      </c>
      <c r="H96" s="6" t="s">
        <v>44</v>
      </c>
      <c r="I96" s="8" t="s">
        <v>63</v>
      </c>
      <c r="J96" s="9">
        <v>1</v>
      </c>
      <c r="K96" s="9">
        <v>416</v>
      </c>
      <c r="L96" s="9">
        <v>2024</v>
      </c>
      <c r="M96" s="8" t="s">
        <v>771</v>
      </c>
      <c r="N96" s="8" t="s">
        <v>35</v>
      </c>
      <c r="O96" s="8" t="s">
        <v>36</v>
      </c>
      <c r="P96" s="6" t="s">
        <v>37</v>
      </c>
      <c r="Q96" s="8" t="s">
        <v>55</v>
      </c>
      <c r="R96" s="10" t="s">
        <v>772</v>
      </c>
      <c r="S96" s="11" t="s">
        <v>773</v>
      </c>
      <c r="T96" s="6"/>
      <c r="U96" s="17" t="str">
        <f>HYPERLINK("https://media.infra-m.ru/2054/2054226/cover/2054226.jpg", "Обложка")</f>
        <v>Обложка</v>
      </c>
      <c r="V96" s="17" t="str">
        <f>HYPERLINK("https://znanium.ru/catalog/product/1190668", "Ознакомиться")</f>
        <v>Ознакомиться</v>
      </c>
      <c r="W96" s="8" t="s">
        <v>250</v>
      </c>
      <c r="X96" s="6"/>
      <c r="Y96" s="6"/>
      <c r="Z96" s="6"/>
      <c r="AA96" s="6" t="s">
        <v>74</v>
      </c>
    </row>
    <row r="97" spans="1:27" s="4" customFormat="1" ht="51.95" customHeight="1" x14ac:dyDescent="0.2">
      <c r="A97" s="5">
        <v>0</v>
      </c>
      <c r="B97" s="6" t="s">
        <v>774</v>
      </c>
      <c r="C97" s="13">
        <v>1190</v>
      </c>
      <c r="D97" s="8" t="s">
        <v>775</v>
      </c>
      <c r="E97" s="8" t="s">
        <v>763</v>
      </c>
      <c r="F97" s="8" t="s">
        <v>776</v>
      </c>
      <c r="G97" s="6" t="s">
        <v>34</v>
      </c>
      <c r="H97" s="6" t="s">
        <v>41</v>
      </c>
      <c r="I97" s="8" t="s">
        <v>63</v>
      </c>
      <c r="J97" s="9">
        <v>1</v>
      </c>
      <c r="K97" s="9">
        <v>229</v>
      </c>
      <c r="L97" s="9">
        <v>2025</v>
      </c>
      <c r="M97" s="8" t="s">
        <v>777</v>
      </c>
      <c r="N97" s="8" t="s">
        <v>35</v>
      </c>
      <c r="O97" s="8" t="s">
        <v>36</v>
      </c>
      <c r="P97" s="6" t="s">
        <v>37</v>
      </c>
      <c r="Q97" s="8" t="s">
        <v>55</v>
      </c>
      <c r="R97" s="10" t="s">
        <v>765</v>
      </c>
      <c r="S97" s="11"/>
      <c r="T97" s="6"/>
      <c r="U97" s="17" t="str">
        <f>HYPERLINK("https://media.infra-m.ru/1096/1096072/cover/1096072.jpg", "Обложка")</f>
        <v>Обложка</v>
      </c>
      <c r="V97" s="17" t="str">
        <f>HYPERLINK("https://znanium.ru/catalog/product/1096072", "Ознакомиться")</f>
        <v>Ознакомиться</v>
      </c>
      <c r="W97" s="8" t="s">
        <v>455</v>
      </c>
      <c r="X97" s="6" t="s">
        <v>165</v>
      </c>
      <c r="Y97" s="6"/>
      <c r="Z97" s="6"/>
      <c r="AA97" s="6" t="s">
        <v>166</v>
      </c>
    </row>
    <row r="98" spans="1:27" s="4" customFormat="1" ht="51.95" customHeight="1" x14ac:dyDescent="0.2">
      <c r="A98" s="5">
        <v>0</v>
      </c>
      <c r="B98" s="6" t="s">
        <v>778</v>
      </c>
      <c r="C98" s="13">
        <v>1524</v>
      </c>
      <c r="D98" s="8" t="s">
        <v>779</v>
      </c>
      <c r="E98" s="8" t="s">
        <v>780</v>
      </c>
      <c r="F98" s="8" t="s">
        <v>781</v>
      </c>
      <c r="G98" s="6" t="s">
        <v>34</v>
      </c>
      <c r="H98" s="6" t="s">
        <v>148</v>
      </c>
      <c r="I98" s="8" t="s">
        <v>63</v>
      </c>
      <c r="J98" s="9">
        <v>1</v>
      </c>
      <c r="K98" s="9">
        <v>336</v>
      </c>
      <c r="L98" s="9">
        <v>2023</v>
      </c>
      <c r="M98" s="8" t="s">
        <v>782</v>
      </c>
      <c r="N98" s="8" t="s">
        <v>35</v>
      </c>
      <c r="O98" s="8" t="s">
        <v>87</v>
      </c>
      <c r="P98" s="6" t="s">
        <v>37</v>
      </c>
      <c r="Q98" s="8" t="s">
        <v>55</v>
      </c>
      <c r="R98" s="10" t="s">
        <v>783</v>
      </c>
      <c r="S98" s="11"/>
      <c r="T98" s="6"/>
      <c r="U98" s="17" t="str">
        <f>HYPERLINK("https://media.infra-m.ru/2021/2021437/cover/2021437.jpg", "Обложка")</f>
        <v>Обложка</v>
      </c>
      <c r="V98" s="17" t="str">
        <f>HYPERLINK("https://znanium.ru/catalog/product/961566", "Ознакомиться")</f>
        <v>Ознакомиться</v>
      </c>
      <c r="W98" s="8" t="s">
        <v>500</v>
      </c>
      <c r="X98" s="6"/>
      <c r="Y98" s="6"/>
      <c r="Z98" s="6" t="s">
        <v>57</v>
      </c>
      <c r="AA98" s="6" t="s">
        <v>91</v>
      </c>
    </row>
    <row r="99" spans="1:27" s="4" customFormat="1" ht="51.95" customHeight="1" x14ac:dyDescent="0.2">
      <c r="A99" s="5">
        <v>0</v>
      </c>
      <c r="B99" s="6" t="s">
        <v>786</v>
      </c>
      <c r="C99" s="13">
        <v>2290</v>
      </c>
      <c r="D99" s="8" t="s">
        <v>787</v>
      </c>
      <c r="E99" s="8" t="s">
        <v>784</v>
      </c>
      <c r="F99" s="8" t="s">
        <v>788</v>
      </c>
      <c r="G99" s="6" t="s">
        <v>40</v>
      </c>
      <c r="H99" s="6" t="s">
        <v>148</v>
      </c>
      <c r="I99" s="8" t="s">
        <v>63</v>
      </c>
      <c r="J99" s="9">
        <v>1</v>
      </c>
      <c r="K99" s="9">
        <v>448</v>
      </c>
      <c r="L99" s="9">
        <v>2023</v>
      </c>
      <c r="M99" s="8" t="s">
        <v>789</v>
      </c>
      <c r="N99" s="8" t="s">
        <v>35</v>
      </c>
      <c r="O99" s="8" t="s">
        <v>87</v>
      </c>
      <c r="P99" s="6" t="s">
        <v>37</v>
      </c>
      <c r="Q99" s="8" t="s">
        <v>55</v>
      </c>
      <c r="R99" s="10" t="s">
        <v>790</v>
      </c>
      <c r="S99" s="11" t="s">
        <v>791</v>
      </c>
      <c r="T99" s="6"/>
      <c r="U99" s="17" t="str">
        <f>HYPERLINK("https://media.infra-m.ru/1979/1979055/cover/1979055.jpg", "Обложка")</f>
        <v>Обложка</v>
      </c>
      <c r="V99" s="17" t="str">
        <f>HYPERLINK("https://znanium.ru/catalog/product/1979055", "Ознакомиться")</f>
        <v>Ознакомиться</v>
      </c>
      <c r="W99" s="8" t="s">
        <v>500</v>
      </c>
      <c r="X99" s="6"/>
      <c r="Y99" s="6"/>
      <c r="Z99" s="6" t="s">
        <v>57</v>
      </c>
      <c r="AA99" s="6" t="s">
        <v>91</v>
      </c>
    </row>
    <row r="100" spans="1:27" s="4" customFormat="1" ht="42" customHeight="1" x14ac:dyDescent="0.2">
      <c r="A100" s="5">
        <v>0</v>
      </c>
      <c r="B100" s="6" t="s">
        <v>792</v>
      </c>
      <c r="C100" s="13">
        <v>1320</v>
      </c>
      <c r="D100" s="8" t="s">
        <v>793</v>
      </c>
      <c r="E100" s="8" t="s">
        <v>794</v>
      </c>
      <c r="F100" s="8" t="s">
        <v>299</v>
      </c>
      <c r="G100" s="6" t="s">
        <v>40</v>
      </c>
      <c r="H100" s="6" t="s">
        <v>41</v>
      </c>
      <c r="I100" s="8" t="s">
        <v>63</v>
      </c>
      <c r="J100" s="9">
        <v>1</v>
      </c>
      <c r="K100" s="9">
        <v>264</v>
      </c>
      <c r="L100" s="9">
        <v>2025</v>
      </c>
      <c r="M100" s="8" t="s">
        <v>795</v>
      </c>
      <c r="N100" s="8" t="s">
        <v>35</v>
      </c>
      <c r="O100" s="8" t="s">
        <v>95</v>
      </c>
      <c r="P100" s="6" t="s">
        <v>37</v>
      </c>
      <c r="Q100" s="8" t="s">
        <v>55</v>
      </c>
      <c r="R100" s="10" t="s">
        <v>796</v>
      </c>
      <c r="S100" s="11"/>
      <c r="T100" s="6"/>
      <c r="U100" s="17" t="str">
        <f>HYPERLINK("https://media.infra-m.ru/2163/2163030/cover/2163030.jpg", "Обложка")</f>
        <v>Обложка</v>
      </c>
      <c r="V100" s="17" t="str">
        <f>HYPERLINK("https://znanium.ru/catalog/product/2163030", "Ознакомиться")</f>
        <v>Ознакомиться</v>
      </c>
      <c r="W100" s="8" t="s">
        <v>271</v>
      </c>
      <c r="X100" s="6" t="s">
        <v>263</v>
      </c>
      <c r="Y100" s="6"/>
      <c r="Z100" s="6" t="s">
        <v>57</v>
      </c>
      <c r="AA100" s="6" t="s">
        <v>166</v>
      </c>
    </row>
    <row r="101" spans="1:27" s="4" customFormat="1" ht="51.95" customHeight="1" x14ac:dyDescent="0.2">
      <c r="A101" s="5">
        <v>0</v>
      </c>
      <c r="B101" s="6" t="s">
        <v>797</v>
      </c>
      <c r="C101" s="13">
        <v>1360</v>
      </c>
      <c r="D101" s="8" t="s">
        <v>798</v>
      </c>
      <c r="E101" s="8" t="s">
        <v>799</v>
      </c>
      <c r="F101" s="8" t="s">
        <v>800</v>
      </c>
      <c r="G101" s="6" t="s">
        <v>40</v>
      </c>
      <c r="H101" s="6" t="s">
        <v>187</v>
      </c>
      <c r="I101" s="8"/>
      <c r="J101" s="9">
        <v>1</v>
      </c>
      <c r="K101" s="9">
        <v>286</v>
      </c>
      <c r="L101" s="9">
        <v>2024</v>
      </c>
      <c r="M101" s="8" t="s">
        <v>801</v>
      </c>
      <c r="N101" s="8" t="s">
        <v>35</v>
      </c>
      <c r="O101" s="8" t="s">
        <v>75</v>
      </c>
      <c r="P101" s="6" t="s">
        <v>72</v>
      </c>
      <c r="Q101" s="8" t="s">
        <v>55</v>
      </c>
      <c r="R101" s="10" t="s">
        <v>802</v>
      </c>
      <c r="S101" s="11"/>
      <c r="T101" s="6"/>
      <c r="U101" s="17" t="str">
        <f>HYPERLINK("https://media.infra-m.ru/2143/2143458/cover/2143458.jpg", "Обложка")</f>
        <v>Обложка</v>
      </c>
      <c r="V101" s="17" t="str">
        <f>HYPERLINK("https://znanium.ru/catalog/product/1959236", "Ознакомиться")</f>
        <v>Ознакомиться</v>
      </c>
      <c r="W101" s="8" t="s">
        <v>393</v>
      </c>
      <c r="X101" s="6"/>
      <c r="Y101" s="6" t="s">
        <v>30</v>
      </c>
      <c r="Z101" s="6"/>
      <c r="AA101" s="6" t="s">
        <v>190</v>
      </c>
    </row>
    <row r="102" spans="1:27" s="4" customFormat="1" ht="51.95" customHeight="1" x14ac:dyDescent="0.2">
      <c r="A102" s="5">
        <v>0</v>
      </c>
      <c r="B102" s="6" t="s">
        <v>803</v>
      </c>
      <c r="C102" s="13">
        <v>1200</v>
      </c>
      <c r="D102" s="8" t="s">
        <v>804</v>
      </c>
      <c r="E102" s="8" t="s">
        <v>805</v>
      </c>
      <c r="F102" s="8" t="s">
        <v>806</v>
      </c>
      <c r="G102" s="6" t="s">
        <v>40</v>
      </c>
      <c r="H102" s="6" t="s">
        <v>148</v>
      </c>
      <c r="I102" s="8" t="s">
        <v>63</v>
      </c>
      <c r="J102" s="9">
        <v>1</v>
      </c>
      <c r="K102" s="9">
        <v>240</v>
      </c>
      <c r="L102" s="9">
        <v>2024</v>
      </c>
      <c r="M102" s="8" t="s">
        <v>807</v>
      </c>
      <c r="N102" s="8" t="s">
        <v>71</v>
      </c>
      <c r="O102" s="8" t="s">
        <v>164</v>
      </c>
      <c r="P102" s="6" t="s">
        <v>37</v>
      </c>
      <c r="Q102" s="8" t="s">
        <v>55</v>
      </c>
      <c r="R102" s="10" t="s">
        <v>352</v>
      </c>
      <c r="S102" s="11" t="s">
        <v>808</v>
      </c>
      <c r="T102" s="6"/>
      <c r="U102" s="17" t="str">
        <f>HYPERLINK("https://media.infra-m.ru/2143/2143452/cover/2143452.jpg", "Обложка")</f>
        <v>Обложка</v>
      </c>
      <c r="V102" s="17" t="str">
        <f>HYPERLINK("https://znanium.ru/catalog/product/2143452", "Ознакомиться")</f>
        <v>Ознакомиться</v>
      </c>
      <c r="W102" s="8" t="s">
        <v>152</v>
      </c>
      <c r="X102" s="6"/>
      <c r="Y102" s="6"/>
      <c r="Z102" s="6"/>
      <c r="AA102" s="6" t="s">
        <v>153</v>
      </c>
    </row>
    <row r="103" spans="1:27" s="4" customFormat="1" ht="51.95" customHeight="1" x14ac:dyDescent="0.2">
      <c r="A103" s="5">
        <v>0</v>
      </c>
      <c r="B103" s="6" t="s">
        <v>809</v>
      </c>
      <c r="C103" s="13">
        <v>1504.9</v>
      </c>
      <c r="D103" s="8" t="s">
        <v>810</v>
      </c>
      <c r="E103" s="8" t="s">
        <v>811</v>
      </c>
      <c r="F103" s="8" t="s">
        <v>381</v>
      </c>
      <c r="G103" s="6" t="s">
        <v>34</v>
      </c>
      <c r="H103" s="6" t="s">
        <v>41</v>
      </c>
      <c r="I103" s="8" t="s">
        <v>63</v>
      </c>
      <c r="J103" s="9">
        <v>1</v>
      </c>
      <c r="K103" s="9">
        <v>334</v>
      </c>
      <c r="L103" s="9">
        <v>2023</v>
      </c>
      <c r="M103" s="8" t="s">
        <v>812</v>
      </c>
      <c r="N103" s="8" t="s">
        <v>35</v>
      </c>
      <c r="O103" s="8" t="s">
        <v>36</v>
      </c>
      <c r="P103" s="6" t="s">
        <v>37</v>
      </c>
      <c r="Q103" s="8" t="s">
        <v>55</v>
      </c>
      <c r="R103" s="10" t="s">
        <v>205</v>
      </c>
      <c r="S103" s="11" t="s">
        <v>813</v>
      </c>
      <c r="T103" s="6"/>
      <c r="U103" s="17" t="str">
        <f>HYPERLINK("https://media.infra-m.ru/2004/2004378/cover/2004378.jpg", "Обложка")</f>
        <v>Обложка</v>
      </c>
      <c r="V103" s="17" t="str">
        <f>HYPERLINK("https://znanium.ru/catalog/product/989598", "Ознакомиться")</f>
        <v>Ознакомиться</v>
      </c>
      <c r="W103" s="8" t="s">
        <v>385</v>
      </c>
      <c r="X103" s="6"/>
      <c r="Y103" s="6"/>
      <c r="Z103" s="6"/>
      <c r="AA103" s="6" t="s">
        <v>91</v>
      </c>
    </row>
    <row r="104" spans="1:27" s="4" customFormat="1" ht="51.95" customHeight="1" x14ac:dyDescent="0.2">
      <c r="A104" s="5">
        <v>0</v>
      </c>
      <c r="B104" s="6" t="s">
        <v>814</v>
      </c>
      <c r="C104" s="13">
        <v>1724</v>
      </c>
      <c r="D104" s="8" t="s">
        <v>815</v>
      </c>
      <c r="E104" s="8" t="s">
        <v>816</v>
      </c>
      <c r="F104" s="8" t="s">
        <v>817</v>
      </c>
      <c r="G104" s="6" t="s">
        <v>34</v>
      </c>
      <c r="H104" s="6" t="s">
        <v>45</v>
      </c>
      <c r="I104" s="8"/>
      <c r="J104" s="9">
        <v>1</v>
      </c>
      <c r="K104" s="9">
        <v>374</v>
      </c>
      <c r="L104" s="9">
        <v>2024</v>
      </c>
      <c r="M104" s="8" t="s">
        <v>818</v>
      </c>
      <c r="N104" s="8" t="s">
        <v>173</v>
      </c>
      <c r="O104" s="8" t="s">
        <v>174</v>
      </c>
      <c r="P104" s="6" t="s">
        <v>37</v>
      </c>
      <c r="Q104" s="8" t="s">
        <v>175</v>
      </c>
      <c r="R104" s="10" t="s">
        <v>819</v>
      </c>
      <c r="S104" s="11"/>
      <c r="T104" s="6"/>
      <c r="U104" s="17" t="str">
        <f>HYPERLINK("https://media.infra-m.ru/2096/2096785/cover/2096785.jpg", "Обложка")</f>
        <v>Обложка</v>
      </c>
      <c r="V104" s="17" t="str">
        <f>HYPERLINK("https://znanium.ru/catalog/product/1226526", "Ознакомиться")</f>
        <v>Ознакомиться</v>
      </c>
      <c r="W104" s="8"/>
      <c r="X104" s="6"/>
      <c r="Y104" s="6"/>
      <c r="Z104" s="6"/>
      <c r="AA104" s="6" t="s">
        <v>49</v>
      </c>
    </row>
    <row r="105" spans="1:27" s="4" customFormat="1" ht="51.95" customHeight="1" x14ac:dyDescent="0.2">
      <c r="A105" s="5">
        <v>0</v>
      </c>
      <c r="B105" s="6" t="s">
        <v>820</v>
      </c>
      <c r="C105" s="13">
        <v>1994</v>
      </c>
      <c r="D105" s="8" t="s">
        <v>821</v>
      </c>
      <c r="E105" s="8" t="s">
        <v>822</v>
      </c>
      <c r="F105" s="8" t="s">
        <v>823</v>
      </c>
      <c r="G105" s="6" t="s">
        <v>34</v>
      </c>
      <c r="H105" s="6" t="s">
        <v>44</v>
      </c>
      <c r="I105" s="8" t="s">
        <v>46</v>
      </c>
      <c r="J105" s="9">
        <v>1</v>
      </c>
      <c r="K105" s="9">
        <v>432</v>
      </c>
      <c r="L105" s="9">
        <v>2024</v>
      </c>
      <c r="M105" s="8" t="s">
        <v>824</v>
      </c>
      <c r="N105" s="8" t="s">
        <v>35</v>
      </c>
      <c r="O105" s="8" t="s">
        <v>36</v>
      </c>
      <c r="P105" s="6" t="s">
        <v>37</v>
      </c>
      <c r="Q105" s="8" t="s">
        <v>55</v>
      </c>
      <c r="R105" s="10" t="s">
        <v>825</v>
      </c>
      <c r="S105" s="11" t="s">
        <v>826</v>
      </c>
      <c r="T105" s="6"/>
      <c r="U105" s="17" t="str">
        <f>HYPERLINK("https://media.infra-m.ru/2117/2117629/cover/2117629.jpg", "Обложка")</f>
        <v>Обложка</v>
      </c>
      <c r="V105" s="17" t="str">
        <f>HYPERLINK("https://znanium.ru/catalog/product/1778076", "Ознакомиться")</f>
        <v>Ознакомиться</v>
      </c>
      <c r="W105" s="8" t="s">
        <v>316</v>
      </c>
      <c r="X105" s="6"/>
      <c r="Y105" s="6"/>
      <c r="Z105" s="6"/>
      <c r="AA105" s="6" t="s">
        <v>317</v>
      </c>
    </row>
    <row r="106" spans="1:27" s="4" customFormat="1" ht="51.95" customHeight="1" x14ac:dyDescent="0.2">
      <c r="A106" s="5">
        <v>0</v>
      </c>
      <c r="B106" s="6" t="s">
        <v>827</v>
      </c>
      <c r="C106" s="13">
        <v>1360</v>
      </c>
      <c r="D106" s="8" t="s">
        <v>828</v>
      </c>
      <c r="E106" s="8" t="s">
        <v>829</v>
      </c>
      <c r="F106" s="8" t="s">
        <v>830</v>
      </c>
      <c r="G106" s="6" t="s">
        <v>40</v>
      </c>
      <c r="H106" s="6" t="s">
        <v>148</v>
      </c>
      <c r="I106" s="8" t="s">
        <v>63</v>
      </c>
      <c r="J106" s="9">
        <v>1</v>
      </c>
      <c r="K106" s="9">
        <v>288</v>
      </c>
      <c r="L106" s="9">
        <v>2024</v>
      </c>
      <c r="M106" s="8" t="s">
        <v>831</v>
      </c>
      <c r="N106" s="8" t="s">
        <v>35</v>
      </c>
      <c r="O106" s="8" t="s">
        <v>36</v>
      </c>
      <c r="P106" s="6" t="s">
        <v>37</v>
      </c>
      <c r="Q106" s="8" t="s">
        <v>55</v>
      </c>
      <c r="R106" s="10" t="s">
        <v>832</v>
      </c>
      <c r="S106" s="11" t="s">
        <v>833</v>
      </c>
      <c r="T106" s="6" t="s">
        <v>67</v>
      </c>
      <c r="U106" s="17" t="str">
        <f>HYPERLINK("https://media.infra-m.ru/2151/2151380/cover/2151380.jpg", "Обложка")</f>
        <v>Обложка</v>
      </c>
      <c r="V106" s="17" t="str">
        <f>HYPERLINK("https://znanium.ru/catalog/product/2151380", "Ознакомиться")</f>
        <v>Ознакомиться</v>
      </c>
      <c r="W106" s="8" t="s">
        <v>447</v>
      </c>
      <c r="X106" s="6"/>
      <c r="Y106" s="6" t="s">
        <v>30</v>
      </c>
      <c r="Z106" s="6"/>
      <c r="AA106" s="6" t="s">
        <v>153</v>
      </c>
    </row>
    <row r="107" spans="1:27" s="4" customFormat="1" ht="51.95" customHeight="1" x14ac:dyDescent="0.2">
      <c r="A107" s="5">
        <v>0</v>
      </c>
      <c r="B107" s="6" t="s">
        <v>837</v>
      </c>
      <c r="C107" s="13">
        <v>1982</v>
      </c>
      <c r="D107" s="8" t="s">
        <v>838</v>
      </c>
      <c r="E107" s="8" t="s">
        <v>834</v>
      </c>
      <c r="F107" s="8" t="s">
        <v>835</v>
      </c>
      <c r="G107" s="6" t="s">
        <v>40</v>
      </c>
      <c r="H107" s="6" t="s">
        <v>44</v>
      </c>
      <c r="I107" s="8" t="s">
        <v>63</v>
      </c>
      <c r="J107" s="9">
        <v>1</v>
      </c>
      <c r="K107" s="9">
        <v>304</v>
      </c>
      <c r="L107" s="9">
        <v>2025</v>
      </c>
      <c r="M107" s="8" t="s">
        <v>839</v>
      </c>
      <c r="N107" s="8" t="s">
        <v>35</v>
      </c>
      <c r="O107" s="8" t="s">
        <v>36</v>
      </c>
      <c r="P107" s="6" t="s">
        <v>37</v>
      </c>
      <c r="Q107" s="8" t="s">
        <v>55</v>
      </c>
      <c r="R107" s="10" t="s">
        <v>288</v>
      </c>
      <c r="S107" s="11" t="s">
        <v>840</v>
      </c>
      <c r="T107" s="6"/>
      <c r="U107" s="17" t="str">
        <f>HYPERLINK("https://media.infra-m.ru/2160/2160327/cover/2160327.jpg", "Обложка")</f>
        <v>Обложка</v>
      </c>
      <c r="V107" s="17" t="str">
        <f>HYPERLINK("https://znanium.ru/catalog/product/2160327", "Ознакомиться")</f>
        <v>Ознакомиться</v>
      </c>
      <c r="W107" s="8" t="s">
        <v>836</v>
      </c>
      <c r="X107" s="6"/>
      <c r="Y107" s="6"/>
      <c r="Z107" s="6" t="s">
        <v>57</v>
      </c>
      <c r="AA107" s="6" t="s">
        <v>79</v>
      </c>
    </row>
    <row r="108" spans="1:27" s="4" customFormat="1" ht="51.95" customHeight="1" x14ac:dyDescent="0.2">
      <c r="A108" s="5">
        <v>0</v>
      </c>
      <c r="B108" s="6" t="s">
        <v>841</v>
      </c>
      <c r="C108" s="13">
        <v>1230</v>
      </c>
      <c r="D108" s="8" t="s">
        <v>842</v>
      </c>
      <c r="E108" s="8" t="s">
        <v>843</v>
      </c>
      <c r="F108" s="8" t="s">
        <v>844</v>
      </c>
      <c r="G108" s="6" t="s">
        <v>40</v>
      </c>
      <c r="H108" s="6" t="s">
        <v>187</v>
      </c>
      <c r="I108" s="8" t="s">
        <v>63</v>
      </c>
      <c r="J108" s="9">
        <v>1</v>
      </c>
      <c r="K108" s="9">
        <v>271</v>
      </c>
      <c r="L108" s="9">
        <v>2023</v>
      </c>
      <c r="M108" s="8" t="s">
        <v>845</v>
      </c>
      <c r="N108" s="8" t="s">
        <v>35</v>
      </c>
      <c r="O108" s="8" t="s">
        <v>87</v>
      </c>
      <c r="P108" s="6" t="s">
        <v>72</v>
      </c>
      <c r="Q108" s="8" t="s">
        <v>55</v>
      </c>
      <c r="R108" s="10" t="s">
        <v>846</v>
      </c>
      <c r="S108" s="11"/>
      <c r="T108" s="6"/>
      <c r="U108" s="17" t="str">
        <f>HYPERLINK("https://media.infra-m.ru/1912/1912895/cover/1912895.jpg", "Обложка")</f>
        <v>Обложка</v>
      </c>
      <c r="V108" s="17" t="str">
        <f>HYPERLINK("https://znanium.ru/catalog/product/1912895", "Ознакомиться")</f>
        <v>Ознакомиться</v>
      </c>
      <c r="W108" s="8" t="s">
        <v>393</v>
      </c>
      <c r="X108" s="6"/>
      <c r="Y108" s="6"/>
      <c r="Z108" s="6"/>
      <c r="AA108" s="6" t="s">
        <v>190</v>
      </c>
    </row>
    <row r="109" spans="1:27" s="4" customFormat="1" ht="51.95" customHeight="1" x14ac:dyDescent="0.2">
      <c r="A109" s="5">
        <v>0</v>
      </c>
      <c r="B109" s="6" t="s">
        <v>849</v>
      </c>
      <c r="C109" s="13">
        <v>1514</v>
      </c>
      <c r="D109" s="8" t="s">
        <v>850</v>
      </c>
      <c r="E109" s="8" t="s">
        <v>847</v>
      </c>
      <c r="F109" s="8" t="s">
        <v>848</v>
      </c>
      <c r="G109" s="6" t="s">
        <v>34</v>
      </c>
      <c r="H109" s="6" t="s">
        <v>148</v>
      </c>
      <c r="I109" s="8" t="s">
        <v>63</v>
      </c>
      <c r="J109" s="9">
        <v>1</v>
      </c>
      <c r="K109" s="9">
        <v>335</v>
      </c>
      <c r="L109" s="9">
        <v>2023</v>
      </c>
      <c r="M109" s="8" t="s">
        <v>851</v>
      </c>
      <c r="N109" s="8" t="s">
        <v>35</v>
      </c>
      <c r="O109" s="8" t="s">
        <v>36</v>
      </c>
      <c r="P109" s="6" t="s">
        <v>37</v>
      </c>
      <c r="Q109" s="8" t="s">
        <v>55</v>
      </c>
      <c r="R109" s="10" t="s">
        <v>852</v>
      </c>
      <c r="S109" s="11" t="s">
        <v>240</v>
      </c>
      <c r="T109" s="6"/>
      <c r="U109" s="17" t="str">
        <f>HYPERLINK("https://media.infra-m.ru/2045/2045975/cover/2045975.jpg", "Обложка")</f>
        <v>Обложка</v>
      </c>
      <c r="V109" s="17" t="str">
        <f>HYPERLINK("https://znanium.ru/catalog/product/1189340", "Ознакомиться")</f>
        <v>Ознакомиться</v>
      </c>
      <c r="W109" s="8" t="s">
        <v>206</v>
      </c>
      <c r="X109" s="6"/>
      <c r="Y109" s="6"/>
      <c r="Z109" s="6" t="s">
        <v>57</v>
      </c>
      <c r="AA109" s="6" t="s">
        <v>225</v>
      </c>
    </row>
    <row r="110" spans="1:27" s="4" customFormat="1" ht="51.95" customHeight="1" x14ac:dyDescent="0.2">
      <c r="A110" s="5">
        <v>0</v>
      </c>
      <c r="B110" s="6" t="s">
        <v>854</v>
      </c>
      <c r="C110" s="13">
        <v>1220</v>
      </c>
      <c r="D110" s="8" t="s">
        <v>855</v>
      </c>
      <c r="E110" s="8" t="s">
        <v>856</v>
      </c>
      <c r="F110" s="8" t="s">
        <v>857</v>
      </c>
      <c r="G110" s="6" t="s">
        <v>34</v>
      </c>
      <c r="H110" s="6" t="s">
        <v>148</v>
      </c>
      <c r="I110" s="8" t="s">
        <v>63</v>
      </c>
      <c r="J110" s="9">
        <v>1</v>
      </c>
      <c r="K110" s="9">
        <v>320</v>
      </c>
      <c r="L110" s="9">
        <v>2022</v>
      </c>
      <c r="M110" s="8" t="s">
        <v>858</v>
      </c>
      <c r="N110" s="8" t="s">
        <v>35</v>
      </c>
      <c r="O110" s="8" t="s">
        <v>36</v>
      </c>
      <c r="P110" s="6" t="s">
        <v>37</v>
      </c>
      <c r="Q110" s="8" t="s">
        <v>55</v>
      </c>
      <c r="R110" s="10" t="s">
        <v>859</v>
      </c>
      <c r="S110" s="11" t="s">
        <v>860</v>
      </c>
      <c r="T110" s="6"/>
      <c r="U110" s="17" t="str">
        <f>HYPERLINK("https://media.infra-m.ru/1862/1862906/cover/1862906.jpg", "Обложка")</f>
        <v>Обложка</v>
      </c>
      <c r="V110" s="17" t="str">
        <f>HYPERLINK("https://znanium.ru/catalog/product/1862906", "Ознакомиться")</f>
        <v>Ознакомиться</v>
      </c>
      <c r="W110" s="8" t="s">
        <v>73</v>
      </c>
      <c r="X110" s="6"/>
      <c r="Y110" s="6"/>
      <c r="Z110" s="6" t="s">
        <v>57</v>
      </c>
      <c r="AA110" s="6" t="s">
        <v>376</v>
      </c>
    </row>
    <row r="111" spans="1:27" s="4" customFormat="1" ht="51.95" customHeight="1" x14ac:dyDescent="0.2">
      <c r="A111" s="5">
        <v>0</v>
      </c>
      <c r="B111" s="6" t="s">
        <v>861</v>
      </c>
      <c r="C111" s="13">
        <v>1967</v>
      </c>
      <c r="D111" s="8" t="s">
        <v>862</v>
      </c>
      <c r="E111" s="8" t="s">
        <v>863</v>
      </c>
      <c r="F111" s="8" t="s">
        <v>170</v>
      </c>
      <c r="G111" s="6" t="s">
        <v>40</v>
      </c>
      <c r="H111" s="6" t="s">
        <v>44</v>
      </c>
      <c r="I111" s="8" t="s">
        <v>63</v>
      </c>
      <c r="J111" s="9">
        <v>1</v>
      </c>
      <c r="K111" s="9">
        <v>336</v>
      </c>
      <c r="L111" s="9">
        <v>2023</v>
      </c>
      <c r="M111" s="8" t="s">
        <v>864</v>
      </c>
      <c r="N111" s="8" t="s">
        <v>35</v>
      </c>
      <c r="O111" s="8" t="s">
        <v>36</v>
      </c>
      <c r="P111" s="6" t="s">
        <v>37</v>
      </c>
      <c r="Q111" s="8" t="s">
        <v>55</v>
      </c>
      <c r="R111" s="10" t="s">
        <v>66</v>
      </c>
      <c r="S111" s="11" t="s">
        <v>865</v>
      </c>
      <c r="T111" s="6"/>
      <c r="U111" s="17" t="str">
        <f>HYPERLINK("https://media.infra-m.ru/2021/2021441/cover/2021441.jpg", "Обложка")</f>
        <v>Обложка</v>
      </c>
      <c r="V111" s="17" t="str">
        <f>HYPERLINK("https://znanium.ru/catalog/product/1216485", "Ознакомиться")</f>
        <v>Ознакомиться</v>
      </c>
      <c r="W111" s="8" t="s">
        <v>177</v>
      </c>
      <c r="X111" s="6"/>
      <c r="Y111" s="6"/>
      <c r="Z111" s="6" t="s">
        <v>57</v>
      </c>
      <c r="AA111" s="6" t="s">
        <v>79</v>
      </c>
    </row>
    <row r="112" spans="1:27" s="4" customFormat="1" ht="51.95" customHeight="1" x14ac:dyDescent="0.2">
      <c r="A112" s="5">
        <v>0</v>
      </c>
      <c r="B112" s="6" t="s">
        <v>867</v>
      </c>
      <c r="C112" s="13">
        <v>2224</v>
      </c>
      <c r="D112" s="8" t="s">
        <v>868</v>
      </c>
      <c r="E112" s="8" t="s">
        <v>869</v>
      </c>
      <c r="F112" s="8" t="s">
        <v>870</v>
      </c>
      <c r="G112" s="6" t="s">
        <v>34</v>
      </c>
      <c r="H112" s="6" t="s">
        <v>44</v>
      </c>
      <c r="I112" s="8" t="s">
        <v>46</v>
      </c>
      <c r="J112" s="9">
        <v>1</v>
      </c>
      <c r="K112" s="9">
        <v>496</v>
      </c>
      <c r="L112" s="9">
        <v>2024</v>
      </c>
      <c r="M112" s="8" t="s">
        <v>871</v>
      </c>
      <c r="N112" s="8" t="s">
        <v>35</v>
      </c>
      <c r="O112" s="8" t="s">
        <v>36</v>
      </c>
      <c r="P112" s="6" t="s">
        <v>37</v>
      </c>
      <c r="Q112" s="8" t="s">
        <v>55</v>
      </c>
      <c r="R112" s="10" t="s">
        <v>825</v>
      </c>
      <c r="S112" s="11"/>
      <c r="T112" s="6"/>
      <c r="U112" s="17" t="str">
        <f>HYPERLINK("https://media.infra-m.ru/2056/2056798/cover/2056798.jpg", "Обложка")</f>
        <v>Обложка</v>
      </c>
      <c r="V112" s="12"/>
      <c r="W112" s="8" t="s">
        <v>250</v>
      </c>
      <c r="X112" s="6"/>
      <c r="Y112" s="6"/>
      <c r="Z112" s="6"/>
      <c r="AA112" s="6" t="s">
        <v>153</v>
      </c>
    </row>
    <row r="113" spans="1:27" s="4" customFormat="1" ht="51.95" customHeight="1" x14ac:dyDescent="0.2">
      <c r="A113" s="5">
        <v>0</v>
      </c>
      <c r="B113" s="6" t="s">
        <v>873</v>
      </c>
      <c r="C113" s="7">
        <v>922</v>
      </c>
      <c r="D113" s="8" t="s">
        <v>874</v>
      </c>
      <c r="E113" s="8" t="s">
        <v>872</v>
      </c>
      <c r="F113" s="8" t="s">
        <v>759</v>
      </c>
      <c r="G113" s="6" t="s">
        <v>43</v>
      </c>
      <c r="H113" s="6" t="s">
        <v>44</v>
      </c>
      <c r="I113" s="8" t="s">
        <v>63</v>
      </c>
      <c r="J113" s="9">
        <v>1</v>
      </c>
      <c r="K113" s="9">
        <v>143</v>
      </c>
      <c r="L113" s="9">
        <v>2024</v>
      </c>
      <c r="M113" s="8" t="s">
        <v>875</v>
      </c>
      <c r="N113" s="8" t="s">
        <v>35</v>
      </c>
      <c r="O113" s="8" t="s">
        <v>36</v>
      </c>
      <c r="P113" s="6" t="s">
        <v>37</v>
      </c>
      <c r="Q113" s="8" t="s">
        <v>55</v>
      </c>
      <c r="R113" s="10" t="s">
        <v>56</v>
      </c>
      <c r="S113" s="11" t="s">
        <v>876</v>
      </c>
      <c r="T113" s="6"/>
      <c r="U113" s="17" t="str">
        <f>HYPERLINK("https://media.infra-m.ru/2137/2137197/cover/2137197.jpg", "Обложка")</f>
        <v>Обложка</v>
      </c>
      <c r="V113" s="17" t="str">
        <f>HYPERLINK("https://znanium.ru/catalog/product/2137197", "Ознакомиться")</f>
        <v>Ознакомиться</v>
      </c>
      <c r="W113" s="8" t="s">
        <v>455</v>
      </c>
      <c r="X113" s="6"/>
      <c r="Y113" s="6"/>
      <c r="Z113" s="6" t="s">
        <v>57</v>
      </c>
      <c r="AA113" s="6" t="s">
        <v>225</v>
      </c>
    </row>
    <row r="114" spans="1:27" s="4" customFormat="1" ht="51.95" customHeight="1" x14ac:dyDescent="0.2">
      <c r="A114" s="5">
        <v>0</v>
      </c>
      <c r="B114" s="6" t="s">
        <v>877</v>
      </c>
      <c r="C114" s="13">
        <v>2360</v>
      </c>
      <c r="D114" s="8" t="s">
        <v>878</v>
      </c>
      <c r="E114" s="8" t="s">
        <v>879</v>
      </c>
      <c r="F114" s="8" t="s">
        <v>880</v>
      </c>
      <c r="G114" s="6" t="s">
        <v>34</v>
      </c>
      <c r="H114" s="6" t="s">
        <v>148</v>
      </c>
      <c r="I114" s="8" t="s">
        <v>46</v>
      </c>
      <c r="J114" s="9">
        <v>1</v>
      </c>
      <c r="K114" s="9">
        <v>512</v>
      </c>
      <c r="L114" s="9">
        <v>2024</v>
      </c>
      <c r="M114" s="8" t="s">
        <v>881</v>
      </c>
      <c r="N114" s="8" t="s">
        <v>35</v>
      </c>
      <c r="O114" s="8" t="s">
        <v>36</v>
      </c>
      <c r="P114" s="6" t="s">
        <v>37</v>
      </c>
      <c r="Q114" s="8" t="s">
        <v>55</v>
      </c>
      <c r="R114" s="10" t="s">
        <v>882</v>
      </c>
      <c r="S114" s="11" t="s">
        <v>883</v>
      </c>
      <c r="T114" s="6" t="s">
        <v>67</v>
      </c>
      <c r="U114" s="17" t="str">
        <f>HYPERLINK("https://media.infra-m.ru/2083/2083383/cover/2083383.jpg", "Обложка")</f>
        <v>Обложка</v>
      </c>
      <c r="V114" s="17" t="str">
        <f>HYPERLINK("https://znanium.ru/catalog/product/2083383", "Ознакомиться")</f>
        <v>Ознакомиться</v>
      </c>
      <c r="W114" s="8" t="s">
        <v>447</v>
      </c>
      <c r="X114" s="6"/>
      <c r="Y114" s="6"/>
      <c r="Z114" s="6"/>
      <c r="AA114" s="6" t="s">
        <v>49</v>
      </c>
    </row>
    <row r="115" spans="1:27" s="4" customFormat="1" ht="51.95" customHeight="1" x14ac:dyDescent="0.2">
      <c r="A115" s="5">
        <v>0</v>
      </c>
      <c r="B115" s="6" t="s">
        <v>884</v>
      </c>
      <c r="C115" s="13">
        <v>1830</v>
      </c>
      <c r="D115" s="8" t="s">
        <v>885</v>
      </c>
      <c r="E115" s="8" t="s">
        <v>886</v>
      </c>
      <c r="F115" s="8" t="s">
        <v>887</v>
      </c>
      <c r="G115" s="6" t="s">
        <v>40</v>
      </c>
      <c r="H115" s="6" t="s">
        <v>41</v>
      </c>
      <c r="I115" s="8" t="s">
        <v>63</v>
      </c>
      <c r="J115" s="9">
        <v>1</v>
      </c>
      <c r="K115" s="9">
        <v>365</v>
      </c>
      <c r="L115" s="9">
        <v>2025</v>
      </c>
      <c r="M115" s="8" t="s">
        <v>888</v>
      </c>
      <c r="N115" s="8" t="s">
        <v>35</v>
      </c>
      <c r="O115" s="8" t="s">
        <v>87</v>
      </c>
      <c r="P115" s="6" t="s">
        <v>72</v>
      </c>
      <c r="Q115" s="8" t="s">
        <v>55</v>
      </c>
      <c r="R115" s="10" t="s">
        <v>889</v>
      </c>
      <c r="S115" s="11" t="s">
        <v>890</v>
      </c>
      <c r="T115" s="6" t="s">
        <v>67</v>
      </c>
      <c r="U115" s="17" t="str">
        <f>HYPERLINK("https://media.infra-m.ru/2168/2168884/cover/2168884.jpg", "Обложка")</f>
        <v>Обложка</v>
      </c>
      <c r="V115" s="17" t="str">
        <f>HYPERLINK("https://znanium.ru/catalog/product/2168884", "Ознакомиться")</f>
        <v>Ознакомиться</v>
      </c>
      <c r="W115" s="8" t="s">
        <v>891</v>
      </c>
      <c r="X115" s="6"/>
      <c r="Y115" s="6"/>
      <c r="Z115" s="6" t="s">
        <v>57</v>
      </c>
      <c r="AA115" s="6" t="s">
        <v>225</v>
      </c>
    </row>
    <row r="116" spans="1:27" s="4" customFormat="1" ht="51.95" customHeight="1" x14ac:dyDescent="0.2">
      <c r="A116" s="5">
        <v>0</v>
      </c>
      <c r="B116" s="6" t="s">
        <v>893</v>
      </c>
      <c r="C116" s="7">
        <v>650</v>
      </c>
      <c r="D116" s="8" t="s">
        <v>894</v>
      </c>
      <c r="E116" s="8" t="s">
        <v>895</v>
      </c>
      <c r="F116" s="8" t="s">
        <v>896</v>
      </c>
      <c r="G116" s="6" t="s">
        <v>40</v>
      </c>
      <c r="H116" s="6" t="s">
        <v>41</v>
      </c>
      <c r="I116" s="8" t="s">
        <v>63</v>
      </c>
      <c r="J116" s="9">
        <v>1</v>
      </c>
      <c r="K116" s="9">
        <v>145</v>
      </c>
      <c r="L116" s="9">
        <v>2023</v>
      </c>
      <c r="M116" s="8" t="s">
        <v>897</v>
      </c>
      <c r="N116" s="8" t="s">
        <v>35</v>
      </c>
      <c r="O116" s="8" t="s">
        <v>36</v>
      </c>
      <c r="P116" s="6" t="s">
        <v>37</v>
      </c>
      <c r="Q116" s="8" t="s">
        <v>55</v>
      </c>
      <c r="R116" s="10" t="s">
        <v>205</v>
      </c>
      <c r="S116" s="11" t="s">
        <v>898</v>
      </c>
      <c r="T116" s="6"/>
      <c r="U116" s="17" t="str">
        <f>HYPERLINK("https://media.infra-m.ru/1878/1878635/cover/1878635.jpg", "Обложка")</f>
        <v>Обложка</v>
      </c>
      <c r="V116" s="17" t="str">
        <f>HYPERLINK("https://znanium.ru/catalog/product/1878635", "Ознакомиться")</f>
        <v>Ознакомиться</v>
      </c>
      <c r="W116" s="8" t="s">
        <v>899</v>
      </c>
      <c r="X116" s="6"/>
      <c r="Y116" s="6"/>
      <c r="Z116" s="6" t="s">
        <v>57</v>
      </c>
      <c r="AA116" s="6" t="s">
        <v>79</v>
      </c>
    </row>
    <row r="117" spans="1:27" s="4" customFormat="1" ht="51.95" customHeight="1" x14ac:dyDescent="0.2">
      <c r="A117" s="5">
        <v>0</v>
      </c>
      <c r="B117" s="6" t="s">
        <v>900</v>
      </c>
      <c r="C117" s="7">
        <v>740</v>
      </c>
      <c r="D117" s="8" t="s">
        <v>901</v>
      </c>
      <c r="E117" s="8" t="s">
        <v>902</v>
      </c>
      <c r="F117" s="8" t="s">
        <v>244</v>
      </c>
      <c r="G117" s="6" t="s">
        <v>43</v>
      </c>
      <c r="H117" s="6" t="s">
        <v>41</v>
      </c>
      <c r="I117" s="8" t="s">
        <v>63</v>
      </c>
      <c r="J117" s="9">
        <v>1</v>
      </c>
      <c r="K117" s="9">
        <v>158</v>
      </c>
      <c r="L117" s="9">
        <v>2024</v>
      </c>
      <c r="M117" s="8" t="s">
        <v>903</v>
      </c>
      <c r="N117" s="8" t="s">
        <v>35</v>
      </c>
      <c r="O117" s="8" t="s">
        <v>36</v>
      </c>
      <c r="P117" s="6" t="s">
        <v>37</v>
      </c>
      <c r="Q117" s="8" t="s">
        <v>55</v>
      </c>
      <c r="R117" s="10" t="s">
        <v>66</v>
      </c>
      <c r="S117" s="11" t="s">
        <v>904</v>
      </c>
      <c r="T117" s="6"/>
      <c r="U117" s="17" t="str">
        <f>HYPERLINK("https://media.infra-m.ru/2111/2111926/cover/2111926.jpg", "Обложка")</f>
        <v>Обложка</v>
      </c>
      <c r="V117" s="17" t="str">
        <f>HYPERLINK("https://znanium.ru/catalog/product/2111926", "Ознакомиться")</f>
        <v>Ознакомиться</v>
      </c>
      <c r="W117" s="8" t="s">
        <v>247</v>
      </c>
      <c r="X117" s="6"/>
      <c r="Y117" s="6"/>
      <c r="Z117" s="6"/>
      <c r="AA117" s="6" t="s">
        <v>512</v>
      </c>
    </row>
    <row r="118" spans="1:27" s="4" customFormat="1" ht="51.95" customHeight="1" x14ac:dyDescent="0.2">
      <c r="A118" s="5">
        <v>0</v>
      </c>
      <c r="B118" s="6" t="s">
        <v>905</v>
      </c>
      <c r="C118" s="7">
        <v>350</v>
      </c>
      <c r="D118" s="8" t="s">
        <v>906</v>
      </c>
      <c r="E118" s="8" t="s">
        <v>907</v>
      </c>
      <c r="F118" s="8" t="s">
        <v>244</v>
      </c>
      <c r="G118" s="6" t="s">
        <v>43</v>
      </c>
      <c r="H118" s="6" t="s">
        <v>41</v>
      </c>
      <c r="I118" s="8" t="s">
        <v>63</v>
      </c>
      <c r="J118" s="9">
        <v>1</v>
      </c>
      <c r="K118" s="9">
        <v>117</v>
      </c>
      <c r="L118" s="9">
        <v>2019</v>
      </c>
      <c r="M118" s="8" t="s">
        <v>908</v>
      </c>
      <c r="N118" s="8" t="s">
        <v>35</v>
      </c>
      <c r="O118" s="8" t="s">
        <v>36</v>
      </c>
      <c r="P118" s="6" t="s">
        <v>37</v>
      </c>
      <c r="Q118" s="8" t="s">
        <v>55</v>
      </c>
      <c r="R118" s="10" t="s">
        <v>66</v>
      </c>
      <c r="S118" s="11" t="s">
        <v>909</v>
      </c>
      <c r="T118" s="6"/>
      <c r="U118" s="17" t="str">
        <f>HYPERLINK("https://media.infra-m.ru/0989/0989894/cover/989894.jpg", "Обложка")</f>
        <v>Обложка</v>
      </c>
      <c r="V118" s="17" t="str">
        <f>HYPERLINK("https://znanium.ru/catalog/product/2111926", "Ознакомиться")</f>
        <v>Ознакомиться</v>
      </c>
      <c r="W118" s="8" t="s">
        <v>247</v>
      </c>
      <c r="X118" s="6"/>
      <c r="Y118" s="6"/>
      <c r="Z118" s="6"/>
      <c r="AA118" s="6" t="s">
        <v>49</v>
      </c>
    </row>
    <row r="119" spans="1:27" s="4" customFormat="1" ht="51.95" customHeight="1" x14ac:dyDescent="0.2">
      <c r="A119" s="5">
        <v>0</v>
      </c>
      <c r="B119" s="6" t="s">
        <v>910</v>
      </c>
      <c r="C119" s="13">
        <v>2014.9</v>
      </c>
      <c r="D119" s="8" t="s">
        <v>911</v>
      </c>
      <c r="E119" s="8" t="s">
        <v>912</v>
      </c>
      <c r="F119" s="8" t="s">
        <v>913</v>
      </c>
      <c r="G119" s="6" t="s">
        <v>34</v>
      </c>
      <c r="H119" s="6" t="s">
        <v>44</v>
      </c>
      <c r="I119" s="8" t="s">
        <v>46</v>
      </c>
      <c r="J119" s="9">
        <v>1</v>
      </c>
      <c r="K119" s="9">
        <v>448</v>
      </c>
      <c r="L119" s="9">
        <v>2023</v>
      </c>
      <c r="M119" s="8" t="s">
        <v>914</v>
      </c>
      <c r="N119" s="8" t="s">
        <v>35</v>
      </c>
      <c r="O119" s="8" t="s">
        <v>36</v>
      </c>
      <c r="P119" s="6" t="s">
        <v>37</v>
      </c>
      <c r="Q119" s="8" t="s">
        <v>55</v>
      </c>
      <c r="R119" s="10" t="s">
        <v>915</v>
      </c>
      <c r="S119" s="11" t="s">
        <v>916</v>
      </c>
      <c r="T119" s="6"/>
      <c r="U119" s="17" t="str">
        <f>HYPERLINK("https://media.infra-m.ru/1911/1911449/cover/1911449.jpg", "Обложка")</f>
        <v>Обложка</v>
      </c>
      <c r="V119" s="17" t="str">
        <f>HYPERLINK("https://znanium.ru/catalog/product/1189345", "Ознакомиться")</f>
        <v>Ознакомиться</v>
      </c>
      <c r="W119" s="8" t="s">
        <v>250</v>
      </c>
      <c r="X119" s="6"/>
      <c r="Y119" s="6"/>
      <c r="Z119" s="6"/>
      <c r="AA119" s="6" t="s">
        <v>917</v>
      </c>
    </row>
    <row r="120" spans="1:27" s="4" customFormat="1" ht="51.95" customHeight="1" x14ac:dyDescent="0.2">
      <c r="A120" s="5">
        <v>0</v>
      </c>
      <c r="B120" s="6" t="s">
        <v>919</v>
      </c>
      <c r="C120" s="7">
        <v>720</v>
      </c>
      <c r="D120" s="8" t="s">
        <v>920</v>
      </c>
      <c r="E120" s="8" t="s">
        <v>918</v>
      </c>
      <c r="F120" s="8" t="s">
        <v>232</v>
      </c>
      <c r="G120" s="6" t="s">
        <v>40</v>
      </c>
      <c r="H120" s="6" t="s">
        <v>148</v>
      </c>
      <c r="I120" s="8" t="s">
        <v>63</v>
      </c>
      <c r="J120" s="9">
        <v>1</v>
      </c>
      <c r="K120" s="9">
        <v>160</v>
      </c>
      <c r="L120" s="9">
        <v>2023</v>
      </c>
      <c r="M120" s="8" t="s">
        <v>921</v>
      </c>
      <c r="N120" s="8" t="s">
        <v>35</v>
      </c>
      <c r="O120" s="8" t="s">
        <v>36</v>
      </c>
      <c r="P120" s="6" t="s">
        <v>37</v>
      </c>
      <c r="Q120" s="8" t="s">
        <v>55</v>
      </c>
      <c r="R120" s="10" t="s">
        <v>66</v>
      </c>
      <c r="S120" s="11" t="s">
        <v>922</v>
      </c>
      <c r="T120" s="6"/>
      <c r="U120" s="17" t="str">
        <f>HYPERLINK("https://media.infra-m.ru/1926/1926394/cover/1926394.jpg", "Обложка")</f>
        <v>Обложка</v>
      </c>
      <c r="V120" s="17" t="str">
        <f>HYPERLINK("https://znanium.ru/catalog/product/1926394", "Ознакомиться")</f>
        <v>Ознакомиться</v>
      </c>
      <c r="W120" s="8" t="s">
        <v>233</v>
      </c>
      <c r="X120" s="6"/>
      <c r="Y120" s="6"/>
      <c r="Z120" s="6" t="s">
        <v>57</v>
      </c>
      <c r="AA120" s="6" t="s">
        <v>70</v>
      </c>
    </row>
    <row r="121" spans="1:27" s="4" customFormat="1" ht="42" customHeight="1" x14ac:dyDescent="0.2">
      <c r="A121" s="5">
        <v>0</v>
      </c>
      <c r="B121" s="6" t="s">
        <v>923</v>
      </c>
      <c r="C121" s="13">
        <v>1790</v>
      </c>
      <c r="D121" s="8" t="s">
        <v>924</v>
      </c>
      <c r="E121" s="8" t="s">
        <v>925</v>
      </c>
      <c r="F121" s="8" t="s">
        <v>926</v>
      </c>
      <c r="G121" s="6" t="s">
        <v>40</v>
      </c>
      <c r="H121" s="6" t="s">
        <v>44</v>
      </c>
      <c r="I121" s="8" t="s">
        <v>63</v>
      </c>
      <c r="J121" s="9">
        <v>1</v>
      </c>
      <c r="K121" s="9">
        <v>352</v>
      </c>
      <c r="L121" s="9">
        <v>2025</v>
      </c>
      <c r="M121" s="8" t="s">
        <v>927</v>
      </c>
      <c r="N121" s="8" t="s">
        <v>35</v>
      </c>
      <c r="O121" s="8" t="s">
        <v>87</v>
      </c>
      <c r="P121" s="6" t="s">
        <v>37</v>
      </c>
      <c r="Q121" s="8" t="s">
        <v>55</v>
      </c>
      <c r="R121" s="10" t="s">
        <v>928</v>
      </c>
      <c r="S121" s="11"/>
      <c r="T121" s="6"/>
      <c r="U121" s="17" t="str">
        <f>HYPERLINK("https://media.infra-m.ru/2170/2170456/cover/2170456.jpg", "Обложка")</f>
        <v>Обложка</v>
      </c>
      <c r="V121" s="17" t="str">
        <f>HYPERLINK("https://znanium.ru/catalog/product/2170456", "Ознакомиться")</f>
        <v>Ознакомиться</v>
      </c>
      <c r="W121" s="8" t="s">
        <v>500</v>
      </c>
      <c r="X121" s="6"/>
      <c r="Y121" s="6"/>
      <c r="Z121" s="6" t="s">
        <v>57</v>
      </c>
      <c r="AA121" s="6" t="s">
        <v>166</v>
      </c>
    </row>
    <row r="122" spans="1:27" s="4" customFormat="1" ht="51.95" customHeight="1" x14ac:dyDescent="0.2">
      <c r="A122" s="5">
        <v>0</v>
      </c>
      <c r="B122" s="6" t="s">
        <v>929</v>
      </c>
      <c r="C122" s="13">
        <v>1120</v>
      </c>
      <c r="D122" s="8" t="s">
        <v>930</v>
      </c>
      <c r="E122" s="8" t="s">
        <v>931</v>
      </c>
      <c r="F122" s="8" t="s">
        <v>932</v>
      </c>
      <c r="G122" s="6" t="s">
        <v>40</v>
      </c>
      <c r="H122" s="6" t="s">
        <v>44</v>
      </c>
      <c r="I122" s="8" t="s">
        <v>46</v>
      </c>
      <c r="J122" s="9">
        <v>1</v>
      </c>
      <c r="K122" s="9">
        <v>224</v>
      </c>
      <c r="L122" s="9">
        <v>2024</v>
      </c>
      <c r="M122" s="8" t="s">
        <v>933</v>
      </c>
      <c r="N122" s="8" t="s">
        <v>35</v>
      </c>
      <c r="O122" s="8" t="s">
        <v>36</v>
      </c>
      <c r="P122" s="6" t="s">
        <v>72</v>
      </c>
      <c r="Q122" s="8" t="s">
        <v>55</v>
      </c>
      <c r="R122" s="10" t="s">
        <v>934</v>
      </c>
      <c r="S122" s="11" t="s">
        <v>935</v>
      </c>
      <c r="T122" s="6"/>
      <c r="U122" s="17" t="str">
        <f>HYPERLINK("https://media.infra-m.ru/2157/2157444/cover/2157444.jpg", "Обложка")</f>
        <v>Обложка</v>
      </c>
      <c r="V122" s="17" t="str">
        <f>HYPERLINK("https://znanium.ru/catalog/product/2157444", "Ознакомиться")</f>
        <v>Ознакомиться</v>
      </c>
      <c r="W122" s="8" t="s">
        <v>455</v>
      </c>
      <c r="X122" s="6"/>
      <c r="Y122" s="6"/>
      <c r="Z122" s="6"/>
      <c r="AA122" s="6" t="s">
        <v>251</v>
      </c>
    </row>
    <row r="123" spans="1:27" s="4" customFormat="1" ht="51.95" customHeight="1" x14ac:dyDescent="0.2">
      <c r="A123" s="5">
        <v>0</v>
      </c>
      <c r="B123" s="6" t="s">
        <v>936</v>
      </c>
      <c r="C123" s="13">
        <v>1530</v>
      </c>
      <c r="D123" s="8" t="s">
        <v>937</v>
      </c>
      <c r="E123" s="8" t="s">
        <v>938</v>
      </c>
      <c r="F123" s="8" t="s">
        <v>33</v>
      </c>
      <c r="G123" s="6" t="s">
        <v>40</v>
      </c>
      <c r="H123" s="6" t="s">
        <v>41</v>
      </c>
      <c r="I123" s="8" t="s">
        <v>63</v>
      </c>
      <c r="J123" s="9">
        <v>1</v>
      </c>
      <c r="K123" s="9">
        <v>305</v>
      </c>
      <c r="L123" s="9">
        <v>2024</v>
      </c>
      <c r="M123" s="8" t="s">
        <v>939</v>
      </c>
      <c r="N123" s="8" t="s">
        <v>35</v>
      </c>
      <c r="O123" s="8" t="s">
        <v>36</v>
      </c>
      <c r="P123" s="6" t="s">
        <v>37</v>
      </c>
      <c r="Q123" s="8" t="s">
        <v>55</v>
      </c>
      <c r="R123" s="10" t="s">
        <v>940</v>
      </c>
      <c r="S123" s="11" t="s">
        <v>941</v>
      </c>
      <c r="T123" s="6" t="s">
        <v>67</v>
      </c>
      <c r="U123" s="17" t="str">
        <f>HYPERLINK("https://media.infra-m.ru/2136/2136717/cover/2136717.jpg", "Обложка")</f>
        <v>Обложка</v>
      </c>
      <c r="V123" s="17" t="str">
        <f>HYPERLINK("https://znanium.ru/catalog/product/2136717", "Ознакомиться")</f>
        <v>Ознакомиться</v>
      </c>
      <c r="W123" s="8" t="s">
        <v>38</v>
      </c>
      <c r="X123" s="6"/>
      <c r="Y123" s="6"/>
      <c r="Z123" s="6" t="s">
        <v>57</v>
      </c>
      <c r="AA123" s="6" t="s">
        <v>91</v>
      </c>
    </row>
    <row r="124" spans="1:27" s="4" customFormat="1" ht="51.95" customHeight="1" x14ac:dyDescent="0.2">
      <c r="A124" s="5">
        <v>0</v>
      </c>
      <c r="B124" s="6" t="s">
        <v>942</v>
      </c>
      <c r="C124" s="13">
        <v>1550</v>
      </c>
      <c r="D124" s="8" t="s">
        <v>943</v>
      </c>
      <c r="E124" s="8" t="s">
        <v>944</v>
      </c>
      <c r="F124" s="8" t="s">
        <v>945</v>
      </c>
      <c r="G124" s="6" t="s">
        <v>40</v>
      </c>
      <c r="H124" s="6" t="s">
        <v>187</v>
      </c>
      <c r="I124" s="8" t="s">
        <v>63</v>
      </c>
      <c r="J124" s="9">
        <v>1</v>
      </c>
      <c r="K124" s="9">
        <v>336</v>
      </c>
      <c r="L124" s="9">
        <v>2024</v>
      </c>
      <c r="M124" s="8" t="s">
        <v>946</v>
      </c>
      <c r="N124" s="8" t="s">
        <v>35</v>
      </c>
      <c r="O124" s="8" t="s">
        <v>36</v>
      </c>
      <c r="P124" s="6" t="s">
        <v>37</v>
      </c>
      <c r="Q124" s="8" t="s">
        <v>55</v>
      </c>
      <c r="R124" s="10" t="s">
        <v>947</v>
      </c>
      <c r="S124" s="11" t="s">
        <v>948</v>
      </c>
      <c r="T124" s="6"/>
      <c r="U124" s="17" t="str">
        <f>HYPERLINK("https://media.infra-m.ru/2083/2083407/cover/2083407.jpg", "Обложка")</f>
        <v>Обложка</v>
      </c>
      <c r="V124" s="17" t="str">
        <f>HYPERLINK("https://znanium.ru/catalog/product/2083407", "Ознакомиться")</f>
        <v>Ознакомиться</v>
      </c>
      <c r="W124" s="8" t="s">
        <v>949</v>
      </c>
      <c r="X124" s="6"/>
      <c r="Y124" s="6" t="s">
        <v>30</v>
      </c>
      <c r="Z124" s="6"/>
      <c r="AA124" s="6" t="s">
        <v>78</v>
      </c>
    </row>
    <row r="125" spans="1:27" s="4" customFormat="1" ht="51.95" customHeight="1" x14ac:dyDescent="0.2">
      <c r="A125" s="5">
        <v>0</v>
      </c>
      <c r="B125" s="6" t="s">
        <v>950</v>
      </c>
      <c r="C125" s="13">
        <v>2070</v>
      </c>
      <c r="D125" s="8" t="s">
        <v>951</v>
      </c>
      <c r="E125" s="8" t="s">
        <v>952</v>
      </c>
      <c r="F125" s="8" t="s">
        <v>953</v>
      </c>
      <c r="G125" s="6" t="s">
        <v>43</v>
      </c>
      <c r="H125" s="6" t="s">
        <v>41</v>
      </c>
      <c r="I125" s="8" t="s">
        <v>63</v>
      </c>
      <c r="J125" s="9">
        <v>1</v>
      </c>
      <c r="K125" s="9">
        <v>214</v>
      </c>
      <c r="L125" s="9">
        <v>2024</v>
      </c>
      <c r="M125" s="8" t="s">
        <v>954</v>
      </c>
      <c r="N125" s="8" t="s">
        <v>35</v>
      </c>
      <c r="O125" s="8" t="s">
        <v>75</v>
      </c>
      <c r="P125" s="6" t="s">
        <v>37</v>
      </c>
      <c r="Q125" s="8" t="s">
        <v>55</v>
      </c>
      <c r="R125" s="10" t="s">
        <v>955</v>
      </c>
      <c r="S125" s="11" t="s">
        <v>956</v>
      </c>
      <c r="T125" s="6"/>
      <c r="U125" s="17" t="str">
        <f>HYPERLINK("https://media.infra-m.ru/2116/2116708/cover/2116708.jpg", "Обложка")</f>
        <v>Обложка</v>
      </c>
      <c r="V125" s="17" t="str">
        <f>HYPERLINK("https://znanium.ru/catalog/product/2116708", "Ознакомиться")</f>
        <v>Ознакомиться</v>
      </c>
      <c r="W125" s="8"/>
      <c r="X125" s="6"/>
      <c r="Y125" s="6"/>
      <c r="Z125" s="6"/>
      <c r="AA125" s="6" t="s">
        <v>143</v>
      </c>
    </row>
    <row r="126" spans="1:27" s="4" customFormat="1" ht="51.95" customHeight="1" x14ac:dyDescent="0.2">
      <c r="A126" s="5">
        <v>0</v>
      </c>
      <c r="B126" s="6" t="s">
        <v>957</v>
      </c>
      <c r="C126" s="13">
        <v>2112</v>
      </c>
      <c r="D126" s="8" t="s">
        <v>958</v>
      </c>
      <c r="E126" s="8" t="s">
        <v>959</v>
      </c>
      <c r="F126" s="8" t="s">
        <v>953</v>
      </c>
      <c r="G126" s="6" t="s">
        <v>40</v>
      </c>
      <c r="H126" s="6" t="s">
        <v>44</v>
      </c>
      <c r="I126" s="8" t="s">
        <v>63</v>
      </c>
      <c r="J126" s="9">
        <v>1</v>
      </c>
      <c r="K126" s="9">
        <v>352</v>
      </c>
      <c r="L126" s="9">
        <v>2024</v>
      </c>
      <c r="M126" s="8" t="s">
        <v>960</v>
      </c>
      <c r="N126" s="8" t="s">
        <v>35</v>
      </c>
      <c r="O126" s="8" t="s">
        <v>75</v>
      </c>
      <c r="P126" s="6" t="s">
        <v>37</v>
      </c>
      <c r="Q126" s="8" t="s">
        <v>55</v>
      </c>
      <c r="R126" s="10" t="s">
        <v>961</v>
      </c>
      <c r="S126" s="11" t="s">
        <v>124</v>
      </c>
      <c r="T126" s="6"/>
      <c r="U126" s="17" t="str">
        <f>HYPERLINK("https://media.infra-m.ru/2103/2103207/cover/2103207.jpg", "Обложка")</f>
        <v>Обложка</v>
      </c>
      <c r="V126" s="17" t="str">
        <f>HYPERLINK("https://znanium.ru/catalog/product/2103207", "Ознакомиться")</f>
        <v>Ознакомиться</v>
      </c>
      <c r="W126" s="8"/>
      <c r="X126" s="6"/>
      <c r="Y126" s="6"/>
      <c r="Z126" s="6"/>
      <c r="AA126" s="6" t="s">
        <v>81</v>
      </c>
    </row>
    <row r="127" spans="1:27" s="4" customFormat="1" ht="51.95" customHeight="1" x14ac:dyDescent="0.2">
      <c r="A127" s="5">
        <v>0</v>
      </c>
      <c r="B127" s="6" t="s">
        <v>962</v>
      </c>
      <c r="C127" s="7">
        <v>550</v>
      </c>
      <c r="D127" s="8" t="s">
        <v>963</v>
      </c>
      <c r="E127" s="8" t="s">
        <v>964</v>
      </c>
      <c r="F127" s="8" t="s">
        <v>965</v>
      </c>
      <c r="G127" s="6" t="s">
        <v>43</v>
      </c>
      <c r="H127" s="6" t="s">
        <v>44</v>
      </c>
      <c r="I127" s="8" t="s">
        <v>63</v>
      </c>
      <c r="J127" s="9">
        <v>1</v>
      </c>
      <c r="K127" s="9">
        <v>95</v>
      </c>
      <c r="L127" s="9">
        <v>2024</v>
      </c>
      <c r="M127" s="8" t="s">
        <v>966</v>
      </c>
      <c r="N127" s="8" t="s">
        <v>35</v>
      </c>
      <c r="O127" s="8" t="s">
        <v>75</v>
      </c>
      <c r="P127" s="6" t="s">
        <v>37</v>
      </c>
      <c r="Q127" s="8" t="s">
        <v>55</v>
      </c>
      <c r="R127" s="10" t="s">
        <v>967</v>
      </c>
      <c r="S127" s="11" t="s">
        <v>968</v>
      </c>
      <c r="T127" s="6"/>
      <c r="U127" s="17" t="str">
        <f>HYPERLINK("https://media.infra-m.ru/2138/2138785/cover/2138785.jpg", "Обложка")</f>
        <v>Обложка</v>
      </c>
      <c r="V127" s="17" t="str">
        <f>HYPERLINK("https://znanium.ru/catalog/product/2138785", "Ознакомиться")</f>
        <v>Ознакомиться</v>
      </c>
      <c r="W127" s="8" t="s">
        <v>969</v>
      </c>
      <c r="X127" s="6"/>
      <c r="Y127" s="6"/>
      <c r="Z127" s="6"/>
      <c r="AA127" s="6" t="s">
        <v>413</v>
      </c>
    </row>
    <row r="128" spans="1:27" s="4" customFormat="1" ht="51.95" customHeight="1" x14ac:dyDescent="0.2">
      <c r="A128" s="5">
        <v>0</v>
      </c>
      <c r="B128" s="6" t="s">
        <v>970</v>
      </c>
      <c r="C128" s="13">
        <v>1524</v>
      </c>
      <c r="D128" s="8" t="s">
        <v>971</v>
      </c>
      <c r="E128" s="8" t="s">
        <v>972</v>
      </c>
      <c r="F128" s="8" t="s">
        <v>973</v>
      </c>
      <c r="G128" s="6" t="s">
        <v>40</v>
      </c>
      <c r="H128" s="6" t="s">
        <v>148</v>
      </c>
      <c r="I128" s="8" t="s">
        <v>63</v>
      </c>
      <c r="J128" s="9">
        <v>1</v>
      </c>
      <c r="K128" s="9">
        <v>272</v>
      </c>
      <c r="L128" s="9">
        <v>2024</v>
      </c>
      <c r="M128" s="8" t="s">
        <v>974</v>
      </c>
      <c r="N128" s="8" t="s">
        <v>35</v>
      </c>
      <c r="O128" s="8" t="s">
        <v>75</v>
      </c>
      <c r="P128" s="6" t="s">
        <v>37</v>
      </c>
      <c r="Q128" s="8" t="s">
        <v>55</v>
      </c>
      <c r="R128" s="10" t="s">
        <v>975</v>
      </c>
      <c r="S128" s="11" t="s">
        <v>976</v>
      </c>
      <c r="T128" s="6"/>
      <c r="U128" s="17" t="str">
        <f>HYPERLINK("https://media.infra-m.ru/2138/2138786/cover/2138786.jpg", "Обложка")</f>
        <v>Обложка</v>
      </c>
      <c r="V128" s="17" t="str">
        <f>HYPERLINK("https://znanium.ru/catalog/product/1447410", "Ознакомиться")</f>
        <v>Ознакомиться</v>
      </c>
      <c r="W128" s="8" t="s">
        <v>977</v>
      </c>
      <c r="X128" s="6"/>
      <c r="Y128" s="6"/>
      <c r="Z128" s="6"/>
      <c r="AA128" s="6" t="s">
        <v>192</v>
      </c>
    </row>
    <row r="129" spans="1:27" s="4" customFormat="1" ht="51.95" customHeight="1" x14ac:dyDescent="0.2">
      <c r="A129" s="5">
        <v>0</v>
      </c>
      <c r="B129" s="6" t="s">
        <v>978</v>
      </c>
      <c r="C129" s="13">
        <v>1690</v>
      </c>
      <c r="D129" s="8" t="s">
        <v>979</v>
      </c>
      <c r="E129" s="8" t="s">
        <v>980</v>
      </c>
      <c r="F129" s="8" t="s">
        <v>981</v>
      </c>
      <c r="G129" s="6" t="s">
        <v>40</v>
      </c>
      <c r="H129" s="6" t="s">
        <v>41</v>
      </c>
      <c r="I129" s="8" t="s">
        <v>63</v>
      </c>
      <c r="J129" s="9">
        <v>1</v>
      </c>
      <c r="K129" s="9">
        <v>358</v>
      </c>
      <c r="L129" s="9">
        <v>2024</v>
      </c>
      <c r="M129" s="8" t="s">
        <v>982</v>
      </c>
      <c r="N129" s="8" t="s">
        <v>35</v>
      </c>
      <c r="O129" s="8" t="s">
        <v>95</v>
      </c>
      <c r="P129" s="6" t="s">
        <v>37</v>
      </c>
      <c r="Q129" s="8" t="s">
        <v>55</v>
      </c>
      <c r="R129" s="10" t="s">
        <v>983</v>
      </c>
      <c r="S129" s="11" t="s">
        <v>984</v>
      </c>
      <c r="T129" s="6"/>
      <c r="U129" s="17" t="str">
        <f>HYPERLINK("https://media.infra-m.ru/2139/2139017/cover/2139017.jpg", "Обложка")</f>
        <v>Обложка</v>
      </c>
      <c r="V129" s="17" t="str">
        <f>HYPERLINK("https://znanium.ru/catalog/product/2139017", "Ознакомиться")</f>
        <v>Ознакомиться</v>
      </c>
      <c r="W129" s="8" t="s">
        <v>985</v>
      </c>
      <c r="X129" s="6"/>
      <c r="Y129" s="6"/>
      <c r="Z129" s="6"/>
      <c r="AA129" s="6" t="s">
        <v>234</v>
      </c>
    </row>
    <row r="130" spans="1:27" s="4" customFormat="1" ht="51.95" customHeight="1" x14ac:dyDescent="0.2">
      <c r="A130" s="5">
        <v>0</v>
      </c>
      <c r="B130" s="6" t="s">
        <v>986</v>
      </c>
      <c r="C130" s="13">
        <v>1104</v>
      </c>
      <c r="D130" s="8" t="s">
        <v>987</v>
      </c>
      <c r="E130" s="8" t="s">
        <v>988</v>
      </c>
      <c r="F130" s="8" t="s">
        <v>989</v>
      </c>
      <c r="G130" s="6" t="s">
        <v>34</v>
      </c>
      <c r="H130" s="6" t="s">
        <v>41</v>
      </c>
      <c r="I130" s="8" t="s">
        <v>63</v>
      </c>
      <c r="J130" s="9">
        <v>1</v>
      </c>
      <c r="K130" s="9">
        <v>235</v>
      </c>
      <c r="L130" s="9">
        <v>2024</v>
      </c>
      <c r="M130" s="8" t="s">
        <v>990</v>
      </c>
      <c r="N130" s="8" t="s">
        <v>35</v>
      </c>
      <c r="O130" s="8" t="s">
        <v>95</v>
      </c>
      <c r="P130" s="6" t="s">
        <v>37</v>
      </c>
      <c r="Q130" s="8" t="s">
        <v>55</v>
      </c>
      <c r="R130" s="10" t="s">
        <v>360</v>
      </c>
      <c r="S130" s="11" t="s">
        <v>991</v>
      </c>
      <c r="T130" s="6"/>
      <c r="U130" s="17" t="str">
        <f>HYPERLINK("https://media.infra-m.ru/2079/2079247/cover/2079247.jpg", "Обложка")</f>
        <v>Обложка</v>
      </c>
      <c r="V130" s="17" t="str">
        <f>HYPERLINK("https://znanium.ru/catalog/product/1236299", "Ознакомиться")</f>
        <v>Ознакомиться</v>
      </c>
      <c r="W130" s="8" t="s">
        <v>992</v>
      </c>
      <c r="X130" s="6"/>
      <c r="Y130" s="6"/>
      <c r="Z130" s="6"/>
      <c r="AA130" s="6" t="s">
        <v>573</v>
      </c>
    </row>
    <row r="131" spans="1:27" s="4" customFormat="1" ht="51.95" customHeight="1" x14ac:dyDescent="0.2">
      <c r="A131" s="5">
        <v>0</v>
      </c>
      <c r="B131" s="6" t="s">
        <v>994</v>
      </c>
      <c r="C131" s="13">
        <v>1350</v>
      </c>
      <c r="D131" s="8" t="s">
        <v>995</v>
      </c>
      <c r="E131" s="8" t="s">
        <v>993</v>
      </c>
      <c r="F131" s="8" t="s">
        <v>996</v>
      </c>
      <c r="G131" s="6" t="s">
        <v>40</v>
      </c>
      <c r="H131" s="6" t="s">
        <v>44</v>
      </c>
      <c r="I131" s="8" t="s">
        <v>63</v>
      </c>
      <c r="J131" s="9">
        <v>1</v>
      </c>
      <c r="K131" s="9">
        <v>288</v>
      </c>
      <c r="L131" s="9">
        <v>2024</v>
      </c>
      <c r="M131" s="8" t="s">
        <v>997</v>
      </c>
      <c r="N131" s="8" t="s">
        <v>35</v>
      </c>
      <c r="O131" s="8" t="s">
        <v>75</v>
      </c>
      <c r="P131" s="6" t="s">
        <v>72</v>
      </c>
      <c r="Q131" s="8" t="s">
        <v>55</v>
      </c>
      <c r="R131" s="10" t="s">
        <v>998</v>
      </c>
      <c r="S131" s="11" t="s">
        <v>999</v>
      </c>
      <c r="T131" s="6"/>
      <c r="U131" s="17" t="str">
        <f>HYPERLINK("https://media.infra-m.ru/2119/2119097/cover/2119097.jpg", "Обложка")</f>
        <v>Обложка</v>
      </c>
      <c r="V131" s="17" t="str">
        <f>HYPERLINK("https://znanium.ru/catalog/product/2119097", "Ознакомиться")</f>
        <v>Ознакомиться</v>
      </c>
      <c r="W131" s="8" t="s">
        <v>77</v>
      </c>
      <c r="X131" s="6"/>
      <c r="Y131" s="6" t="s">
        <v>30</v>
      </c>
      <c r="Z131" s="6" t="s">
        <v>57</v>
      </c>
      <c r="AA131" s="6" t="s">
        <v>70</v>
      </c>
    </row>
    <row r="132" spans="1:27" s="4" customFormat="1" ht="51.95" customHeight="1" x14ac:dyDescent="0.2">
      <c r="A132" s="5">
        <v>0</v>
      </c>
      <c r="B132" s="6" t="s">
        <v>1001</v>
      </c>
      <c r="C132" s="13">
        <v>1710</v>
      </c>
      <c r="D132" s="8" t="s">
        <v>1002</v>
      </c>
      <c r="E132" s="8" t="s">
        <v>1000</v>
      </c>
      <c r="F132" s="8" t="s">
        <v>996</v>
      </c>
      <c r="G132" s="6" t="s">
        <v>34</v>
      </c>
      <c r="H132" s="6" t="s">
        <v>44</v>
      </c>
      <c r="I132" s="8" t="s">
        <v>63</v>
      </c>
      <c r="J132" s="9">
        <v>1</v>
      </c>
      <c r="K132" s="9">
        <v>336</v>
      </c>
      <c r="L132" s="9">
        <v>2025</v>
      </c>
      <c r="M132" s="8" t="s">
        <v>1003</v>
      </c>
      <c r="N132" s="8" t="s">
        <v>35</v>
      </c>
      <c r="O132" s="8" t="s">
        <v>75</v>
      </c>
      <c r="P132" s="6" t="s">
        <v>72</v>
      </c>
      <c r="Q132" s="8" t="s">
        <v>55</v>
      </c>
      <c r="R132" s="10" t="s">
        <v>1004</v>
      </c>
      <c r="S132" s="11"/>
      <c r="T132" s="6"/>
      <c r="U132" s="17" t="str">
        <f>HYPERLINK("https://media.infra-m.ru/2172/2172172/cover/2172172.jpg", "Обложка")</f>
        <v>Обложка</v>
      </c>
      <c r="V132" s="17" t="str">
        <f>HYPERLINK("https://znanium.ru/catalog/product/2172172", "Ознакомиться")</f>
        <v>Ознакомиться</v>
      </c>
      <c r="W132" s="8" t="s">
        <v>77</v>
      </c>
      <c r="X132" s="6"/>
      <c r="Y132" s="6"/>
      <c r="Z132" s="6" t="s">
        <v>57</v>
      </c>
      <c r="AA132" s="6" t="s">
        <v>166</v>
      </c>
    </row>
    <row r="133" spans="1:27" s="4" customFormat="1" ht="51.95" customHeight="1" x14ac:dyDescent="0.2">
      <c r="A133" s="5">
        <v>0</v>
      </c>
      <c r="B133" s="6" t="s">
        <v>1005</v>
      </c>
      <c r="C133" s="7">
        <v>980</v>
      </c>
      <c r="D133" s="8" t="s">
        <v>1006</v>
      </c>
      <c r="E133" s="8" t="s">
        <v>1007</v>
      </c>
      <c r="F133" s="8" t="s">
        <v>157</v>
      </c>
      <c r="G133" s="6" t="s">
        <v>40</v>
      </c>
      <c r="H133" s="6" t="s">
        <v>148</v>
      </c>
      <c r="I133" s="8" t="s">
        <v>63</v>
      </c>
      <c r="J133" s="9">
        <v>1</v>
      </c>
      <c r="K133" s="9">
        <v>207</v>
      </c>
      <c r="L133" s="9">
        <v>2024</v>
      </c>
      <c r="M133" s="8" t="s">
        <v>1008</v>
      </c>
      <c r="N133" s="8" t="s">
        <v>35</v>
      </c>
      <c r="O133" s="8" t="s">
        <v>95</v>
      </c>
      <c r="P133" s="6" t="s">
        <v>37</v>
      </c>
      <c r="Q133" s="8" t="s">
        <v>55</v>
      </c>
      <c r="R133" s="10" t="s">
        <v>360</v>
      </c>
      <c r="S133" s="11" t="s">
        <v>1009</v>
      </c>
      <c r="T133" s="6"/>
      <c r="U133" s="17" t="str">
        <f>HYPERLINK("https://media.infra-m.ru/2149/2149621/cover/2149621.jpg", "Обложка")</f>
        <v>Обложка</v>
      </c>
      <c r="V133" s="17" t="str">
        <f>HYPERLINK("https://znanium.ru/catalog/product/2149621", "Ознакомиться")</f>
        <v>Ознакомиться</v>
      </c>
      <c r="W133" s="8" t="s">
        <v>161</v>
      </c>
      <c r="X133" s="6"/>
      <c r="Y133" s="6"/>
      <c r="Z133" s="6"/>
      <c r="AA133" s="6" t="s">
        <v>126</v>
      </c>
    </row>
    <row r="134" spans="1:27" s="4" customFormat="1" ht="51.95" customHeight="1" x14ac:dyDescent="0.2">
      <c r="A134" s="5">
        <v>0</v>
      </c>
      <c r="B134" s="6" t="s">
        <v>1012</v>
      </c>
      <c r="C134" s="7">
        <v>570</v>
      </c>
      <c r="D134" s="8" t="s">
        <v>1013</v>
      </c>
      <c r="E134" s="8" t="s">
        <v>1010</v>
      </c>
      <c r="F134" s="8" t="s">
        <v>1011</v>
      </c>
      <c r="G134" s="6" t="s">
        <v>43</v>
      </c>
      <c r="H134" s="6" t="s">
        <v>41</v>
      </c>
      <c r="I134" s="8" t="s">
        <v>63</v>
      </c>
      <c r="J134" s="9">
        <v>1</v>
      </c>
      <c r="K134" s="9">
        <v>122</v>
      </c>
      <c r="L134" s="9">
        <v>2024</v>
      </c>
      <c r="M134" s="8" t="s">
        <v>1014</v>
      </c>
      <c r="N134" s="8" t="s">
        <v>35</v>
      </c>
      <c r="O134" s="8" t="s">
        <v>87</v>
      </c>
      <c r="P134" s="6" t="s">
        <v>37</v>
      </c>
      <c r="Q134" s="8" t="s">
        <v>55</v>
      </c>
      <c r="R134" s="10" t="s">
        <v>1015</v>
      </c>
      <c r="S134" s="11" t="s">
        <v>1016</v>
      </c>
      <c r="T134" s="6" t="s">
        <v>67</v>
      </c>
      <c r="U134" s="17" t="str">
        <f>HYPERLINK("https://media.infra-m.ru/2081/2081894/cover/2081894.jpg", "Обложка")</f>
        <v>Обложка</v>
      </c>
      <c r="V134" s="17" t="str">
        <f>HYPERLINK("https://znanium.ru/catalog/product/2081894", "Ознакомиться")</f>
        <v>Ознакомиться</v>
      </c>
      <c r="W134" s="8" t="s">
        <v>77</v>
      </c>
      <c r="X134" s="6"/>
      <c r="Y134" s="6"/>
      <c r="Z134" s="6" t="s">
        <v>57</v>
      </c>
      <c r="AA134" s="6" t="s">
        <v>91</v>
      </c>
    </row>
    <row r="135" spans="1:27" s="4" customFormat="1" ht="42" customHeight="1" x14ac:dyDescent="0.2">
      <c r="A135" s="5">
        <v>0</v>
      </c>
      <c r="B135" s="6" t="s">
        <v>1018</v>
      </c>
      <c r="C135" s="13">
        <v>2554</v>
      </c>
      <c r="D135" s="8" t="s">
        <v>1019</v>
      </c>
      <c r="E135" s="8" t="s">
        <v>1020</v>
      </c>
      <c r="F135" s="8" t="s">
        <v>1017</v>
      </c>
      <c r="G135" s="6" t="s">
        <v>34</v>
      </c>
      <c r="H135" s="6" t="s">
        <v>41</v>
      </c>
      <c r="I135" s="8" t="s">
        <v>63</v>
      </c>
      <c r="J135" s="9">
        <v>1</v>
      </c>
      <c r="K135" s="9">
        <v>510</v>
      </c>
      <c r="L135" s="9">
        <v>2025</v>
      </c>
      <c r="M135" s="8" t="s">
        <v>1021</v>
      </c>
      <c r="N135" s="8" t="s">
        <v>35</v>
      </c>
      <c r="O135" s="8" t="s">
        <v>75</v>
      </c>
      <c r="P135" s="6" t="s">
        <v>163</v>
      </c>
      <c r="Q135" s="8" t="s">
        <v>55</v>
      </c>
      <c r="R135" s="10" t="s">
        <v>1022</v>
      </c>
      <c r="S135" s="11"/>
      <c r="T135" s="6"/>
      <c r="U135" s="17" t="str">
        <f>HYPERLINK("https://media.infra-m.ru/2170/2170077/cover/2170077.jpg", "Обложка")</f>
        <v>Обложка</v>
      </c>
      <c r="V135" s="17" t="str">
        <f>HYPERLINK("https://znanium.ru/catalog/product/2149827", "Ознакомиться")</f>
        <v>Ознакомиться</v>
      </c>
      <c r="W135" s="8" t="s">
        <v>186</v>
      </c>
      <c r="X135" s="6"/>
      <c r="Y135" s="6"/>
      <c r="Z135" s="6"/>
      <c r="AA135" s="6" t="s">
        <v>376</v>
      </c>
    </row>
    <row r="136" spans="1:27" s="4" customFormat="1" ht="51.95" customHeight="1" x14ac:dyDescent="0.2">
      <c r="A136" s="5">
        <v>0</v>
      </c>
      <c r="B136" s="6" t="s">
        <v>1023</v>
      </c>
      <c r="C136" s="13">
        <v>1240</v>
      </c>
      <c r="D136" s="8" t="s">
        <v>1024</v>
      </c>
      <c r="E136" s="8" t="s">
        <v>1025</v>
      </c>
      <c r="F136" s="8" t="s">
        <v>1026</v>
      </c>
      <c r="G136" s="6" t="s">
        <v>40</v>
      </c>
      <c r="H136" s="6" t="s">
        <v>41</v>
      </c>
      <c r="I136" s="8" t="s">
        <v>63</v>
      </c>
      <c r="J136" s="9">
        <v>1</v>
      </c>
      <c r="K136" s="9">
        <v>262</v>
      </c>
      <c r="L136" s="9">
        <v>2023</v>
      </c>
      <c r="M136" s="8" t="s">
        <v>1027</v>
      </c>
      <c r="N136" s="8" t="s">
        <v>35</v>
      </c>
      <c r="O136" s="8" t="s">
        <v>75</v>
      </c>
      <c r="P136" s="6" t="s">
        <v>163</v>
      </c>
      <c r="Q136" s="8" t="s">
        <v>55</v>
      </c>
      <c r="R136" s="10" t="s">
        <v>1028</v>
      </c>
      <c r="S136" s="11"/>
      <c r="T136" s="6"/>
      <c r="U136" s="17" t="str">
        <f>HYPERLINK("https://media.infra-m.ru/2126/2126765/cover/2126765.jpg", "Обложка")</f>
        <v>Обложка</v>
      </c>
      <c r="V136" s="17" t="str">
        <f>HYPERLINK("https://znanium.ru/catalog/product/2106211", "Ознакомиться")</f>
        <v>Ознакомиться</v>
      </c>
      <c r="W136" s="8" t="s">
        <v>186</v>
      </c>
      <c r="X136" s="6"/>
      <c r="Y136" s="6"/>
      <c r="Z136" s="6"/>
      <c r="AA136" s="6" t="s">
        <v>258</v>
      </c>
    </row>
    <row r="137" spans="1:27" s="4" customFormat="1" ht="51.95" customHeight="1" x14ac:dyDescent="0.2">
      <c r="A137" s="5">
        <v>0</v>
      </c>
      <c r="B137" s="6" t="s">
        <v>1029</v>
      </c>
      <c r="C137" s="13">
        <v>2060</v>
      </c>
      <c r="D137" s="8" t="s">
        <v>1030</v>
      </c>
      <c r="E137" s="8" t="s">
        <v>1031</v>
      </c>
      <c r="F137" s="8" t="s">
        <v>1017</v>
      </c>
      <c r="G137" s="6" t="s">
        <v>34</v>
      </c>
      <c r="H137" s="6" t="s">
        <v>41</v>
      </c>
      <c r="I137" s="8" t="s">
        <v>63</v>
      </c>
      <c r="J137" s="9">
        <v>1</v>
      </c>
      <c r="K137" s="9">
        <v>412</v>
      </c>
      <c r="L137" s="9">
        <v>2025</v>
      </c>
      <c r="M137" s="8" t="s">
        <v>1032</v>
      </c>
      <c r="N137" s="8" t="s">
        <v>35</v>
      </c>
      <c r="O137" s="8" t="s">
        <v>75</v>
      </c>
      <c r="P137" s="6" t="s">
        <v>37</v>
      </c>
      <c r="Q137" s="8" t="s">
        <v>55</v>
      </c>
      <c r="R137" s="10" t="s">
        <v>1033</v>
      </c>
      <c r="S137" s="11" t="s">
        <v>1034</v>
      </c>
      <c r="T137" s="6"/>
      <c r="U137" s="17" t="str">
        <f>HYPERLINK("https://media.infra-m.ru/2170/2170078/cover/2170078.jpg", "Обложка")</f>
        <v>Обложка</v>
      </c>
      <c r="V137" s="17" t="str">
        <f>HYPERLINK("https://znanium.ru/catalog/product/2170078", "Ознакомиться")</f>
        <v>Ознакомиться</v>
      </c>
      <c r="W137" s="8" t="s">
        <v>186</v>
      </c>
      <c r="X137" s="6"/>
      <c r="Y137" s="6"/>
      <c r="Z137" s="6"/>
      <c r="AA137" s="6" t="s">
        <v>1035</v>
      </c>
    </row>
    <row r="138" spans="1:27" s="4" customFormat="1" ht="51.95" customHeight="1" x14ac:dyDescent="0.2">
      <c r="A138" s="5">
        <v>0</v>
      </c>
      <c r="B138" s="6" t="s">
        <v>1036</v>
      </c>
      <c r="C138" s="13">
        <v>1160</v>
      </c>
      <c r="D138" s="8" t="s">
        <v>1037</v>
      </c>
      <c r="E138" s="8" t="s">
        <v>1038</v>
      </c>
      <c r="F138" s="8" t="s">
        <v>1039</v>
      </c>
      <c r="G138" s="6" t="s">
        <v>40</v>
      </c>
      <c r="H138" s="6" t="s">
        <v>41</v>
      </c>
      <c r="I138" s="8" t="s">
        <v>63</v>
      </c>
      <c r="J138" s="9">
        <v>1</v>
      </c>
      <c r="K138" s="9">
        <v>232</v>
      </c>
      <c r="L138" s="9">
        <v>2025</v>
      </c>
      <c r="M138" s="8" t="s">
        <v>1040</v>
      </c>
      <c r="N138" s="8" t="s">
        <v>35</v>
      </c>
      <c r="O138" s="8" t="s">
        <v>36</v>
      </c>
      <c r="P138" s="6" t="s">
        <v>37</v>
      </c>
      <c r="Q138" s="8" t="s">
        <v>55</v>
      </c>
      <c r="R138" s="10" t="s">
        <v>205</v>
      </c>
      <c r="S138" s="11" t="s">
        <v>865</v>
      </c>
      <c r="T138" s="6"/>
      <c r="U138" s="17" t="str">
        <f>HYPERLINK("https://media.infra-m.ru/2156/2156475/cover/2156475.jpg", "Обложка")</f>
        <v>Обложка</v>
      </c>
      <c r="V138" s="17" t="str">
        <f>HYPERLINK("https://znanium.ru/catalog/product/2156475", "Ознакомиться")</f>
        <v>Ознакомиться</v>
      </c>
      <c r="W138" s="8" t="s">
        <v>1041</v>
      </c>
      <c r="X138" s="6"/>
      <c r="Y138" s="6"/>
      <c r="Z138" s="6" t="s">
        <v>57</v>
      </c>
      <c r="AA138" s="6" t="s">
        <v>79</v>
      </c>
    </row>
    <row r="139" spans="1:27" s="4" customFormat="1" ht="51.95" customHeight="1" x14ac:dyDescent="0.2">
      <c r="A139" s="5">
        <v>0</v>
      </c>
      <c r="B139" s="6" t="s">
        <v>1044</v>
      </c>
      <c r="C139" s="7">
        <v>884</v>
      </c>
      <c r="D139" s="8" t="s">
        <v>1045</v>
      </c>
      <c r="E139" s="8" t="s">
        <v>1042</v>
      </c>
      <c r="F139" s="8" t="s">
        <v>1043</v>
      </c>
      <c r="G139" s="6" t="s">
        <v>40</v>
      </c>
      <c r="H139" s="6" t="s">
        <v>44</v>
      </c>
      <c r="I139" s="8" t="s">
        <v>63</v>
      </c>
      <c r="J139" s="9">
        <v>1</v>
      </c>
      <c r="K139" s="9">
        <v>192</v>
      </c>
      <c r="L139" s="9">
        <v>2024</v>
      </c>
      <c r="M139" s="8" t="s">
        <v>1046</v>
      </c>
      <c r="N139" s="8" t="s">
        <v>35</v>
      </c>
      <c r="O139" s="8" t="s">
        <v>87</v>
      </c>
      <c r="P139" s="6" t="s">
        <v>37</v>
      </c>
      <c r="Q139" s="8" t="s">
        <v>55</v>
      </c>
      <c r="R139" s="10" t="s">
        <v>1047</v>
      </c>
      <c r="S139" s="11" t="s">
        <v>1048</v>
      </c>
      <c r="T139" s="6"/>
      <c r="U139" s="17" t="str">
        <f>HYPERLINK("https://media.infra-m.ru/2079/2079243/cover/2079243.jpg", "Обложка")</f>
        <v>Обложка</v>
      </c>
      <c r="V139" s="17" t="str">
        <f>HYPERLINK("https://znanium.ru/catalog/product/1226469", "Ознакомиться")</f>
        <v>Ознакомиться</v>
      </c>
      <c r="W139" s="8" t="s">
        <v>125</v>
      </c>
      <c r="X139" s="6"/>
      <c r="Y139" s="6"/>
      <c r="Z139" s="6"/>
      <c r="AA139" s="6" t="s">
        <v>573</v>
      </c>
    </row>
    <row r="140" spans="1:27" s="4" customFormat="1" ht="51.95" customHeight="1" x14ac:dyDescent="0.2">
      <c r="A140" s="5">
        <v>0</v>
      </c>
      <c r="B140" s="6" t="s">
        <v>1049</v>
      </c>
      <c r="C140" s="13">
        <v>1590</v>
      </c>
      <c r="D140" s="8" t="s">
        <v>1050</v>
      </c>
      <c r="E140" s="8" t="s">
        <v>1051</v>
      </c>
      <c r="F140" s="8" t="s">
        <v>973</v>
      </c>
      <c r="G140" s="6" t="s">
        <v>40</v>
      </c>
      <c r="H140" s="6" t="s">
        <v>148</v>
      </c>
      <c r="I140" s="8" t="s">
        <v>63</v>
      </c>
      <c r="J140" s="9">
        <v>1</v>
      </c>
      <c r="K140" s="9">
        <v>317</v>
      </c>
      <c r="L140" s="9">
        <v>2025</v>
      </c>
      <c r="M140" s="8" t="s">
        <v>1052</v>
      </c>
      <c r="N140" s="8" t="s">
        <v>35</v>
      </c>
      <c r="O140" s="8" t="s">
        <v>75</v>
      </c>
      <c r="P140" s="6" t="s">
        <v>72</v>
      </c>
      <c r="Q140" s="8" t="s">
        <v>55</v>
      </c>
      <c r="R140" s="10" t="s">
        <v>1053</v>
      </c>
      <c r="S140" s="11" t="s">
        <v>1054</v>
      </c>
      <c r="T140" s="6"/>
      <c r="U140" s="17" t="str">
        <f>HYPERLINK("https://media.infra-m.ru/2161/2161944/cover/2161944.jpg", "Обложка")</f>
        <v>Обложка</v>
      </c>
      <c r="V140" s="17" t="str">
        <f>HYPERLINK("https://znanium.ru/catalog/product/2161944", "Ознакомиться")</f>
        <v>Ознакомиться</v>
      </c>
      <c r="W140" s="8" t="s">
        <v>977</v>
      </c>
      <c r="X140" s="6"/>
      <c r="Y140" s="6" t="s">
        <v>30</v>
      </c>
      <c r="Z140" s="6"/>
      <c r="AA140" s="6" t="s">
        <v>1055</v>
      </c>
    </row>
    <row r="141" spans="1:27" s="4" customFormat="1" ht="51.95" customHeight="1" x14ac:dyDescent="0.2">
      <c r="A141" s="5">
        <v>0</v>
      </c>
      <c r="B141" s="6" t="s">
        <v>1056</v>
      </c>
      <c r="C141" s="7">
        <v>860</v>
      </c>
      <c r="D141" s="8" t="s">
        <v>1057</v>
      </c>
      <c r="E141" s="8" t="s">
        <v>1058</v>
      </c>
      <c r="F141" s="8" t="s">
        <v>1059</v>
      </c>
      <c r="G141" s="6" t="s">
        <v>34</v>
      </c>
      <c r="H141" s="6" t="s">
        <v>41</v>
      </c>
      <c r="I141" s="8" t="s">
        <v>63</v>
      </c>
      <c r="J141" s="9">
        <v>1</v>
      </c>
      <c r="K141" s="9">
        <v>181</v>
      </c>
      <c r="L141" s="9">
        <v>2024</v>
      </c>
      <c r="M141" s="8" t="s">
        <v>1060</v>
      </c>
      <c r="N141" s="8" t="s">
        <v>256</v>
      </c>
      <c r="O141" s="8" t="s">
        <v>318</v>
      </c>
      <c r="P141" s="6" t="s">
        <v>37</v>
      </c>
      <c r="Q141" s="8" t="s">
        <v>55</v>
      </c>
      <c r="R141" s="10" t="s">
        <v>1061</v>
      </c>
      <c r="S141" s="11"/>
      <c r="T141" s="6"/>
      <c r="U141" s="17" t="str">
        <f>HYPERLINK("https://media.infra-m.ru/2081/2081023/cover/2081023.jpg", "Обложка")</f>
        <v>Обложка</v>
      </c>
      <c r="V141" s="17" t="str">
        <f>HYPERLINK("https://znanium.ru/catalog/product/2081023", "Ознакомиться")</f>
        <v>Ознакомиться</v>
      </c>
      <c r="W141" s="8" t="s">
        <v>1062</v>
      </c>
      <c r="X141" s="6"/>
      <c r="Y141" s="6"/>
      <c r="Z141" s="6" t="s">
        <v>57</v>
      </c>
      <c r="AA141" s="6" t="s">
        <v>179</v>
      </c>
    </row>
    <row r="142" spans="1:27" s="4" customFormat="1" ht="51.95" customHeight="1" x14ac:dyDescent="0.2">
      <c r="A142" s="5">
        <v>0</v>
      </c>
      <c r="B142" s="6" t="s">
        <v>1065</v>
      </c>
      <c r="C142" s="13">
        <v>1334</v>
      </c>
      <c r="D142" s="8" t="s">
        <v>1066</v>
      </c>
      <c r="E142" s="8" t="s">
        <v>1063</v>
      </c>
      <c r="F142" s="8" t="s">
        <v>1064</v>
      </c>
      <c r="G142" s="6" t="s">
        <v>34</v>
      </c>
      <c r="H142" s="6" t="s">
        <v>41</v>
      </c>
      <c r="I142" s="8" t="s">
        <v>63</v>
      </c>
      <c r="J142" s="9">
        <v>1</v>
      </c>
      <c r="K142" s="9">
        <v>282</v>
      </c>
      <c r="L142" s="9">
        <v>2024</v>
      </c>
      <c r="M142" s="8" t="s">
        <v>1067</v>
      </c>
      <c r="N142" s="8" t="s">
        <v>35</v>
      </c>
      <c r="O142" s="8" t="s">
        <v>95</v>
      </c>
      <c r="P142" s="6" t="s">
        <v>37</v>
      </c>
      <c r="Q142" s="8" t="s">
        <v>55</v>
      </c>
      <c r="R142" s="10" t="s">
        <v>1068</v>
      </c>
      <c r="S142" s="11" t="s">
        <v>1069</v>
      </c>
      <c r="T142" s="6"/>
      <c r="U142" s="17" t="str">
        <f>HYPERLINK("https://media.infra-m.ru/2152/2152112/cover/2152112.jpg", "Обложка")</f>
        <v>Обложка</v>
      </c>
      <c r="V142" s="17" t="str">
        <f>HYPERLINK("https://znanium.ru/catalog/product/1858849", "Ознакомиться")</f>
        <v>Ознакомиться</v>
      </c>
      <c r="W142" s="8" t="s">
        <v>259</v>
      </c>
      <c r="X142" s="6"/>
      <c r="Y142" s="6"/>
      <c r="Z142" s="6" t="s">
        <v>57</v>
      </c>
      <c r="AA142" s="6" t="s">
        <v>79</v>
      </c>
    </row>
    <row r="143" spans="1:27" s="4" customFormat="1" ht="51.95" customHeight="1" x14ac:dyDescent="0.2">
      <c r="A143" s="5">
        <v>0</v>
      </c>
      <c r="B143" s="6" t="s">
        <v>1070</v>
      </c>
      <c r="C143" s="7">
        <v>974</v>
      </c>
      <c r="D143" s="8" t="s">
        <v>1071</v>
      </c>
      <c r="E143" s="8" t="s">
        <v>1072</v>
      </c>
      <c r="F143" s="8" t="s">
        <v>806</v>
      </c>
      <c r="G143" s="6" t="s">
        <v>40</v>
      </c>
      <c r="H143" s="6" t="s">
        <v>148</v>
      </c>
      <c r="I143" s="8" t="s">
        <v>63</v>
      </c>
      <c r="J143" s="9">
        <v>1</v>
      </c>
      <c r="K143" s="9">
        <v>208</v>
      </c>
      <c r="L143" s="9">
        <v>2024</v>
      </c>
      <c r="M143" s="8" t="s">
        <v>1073</v>
      </c>
      <c r="N143" s="8" t="s">
        <v>35</v>
      </c>
      <c r="O143" s="8" t="s">
        <v>95</v>
      </c>
      <c r="P143" s="6" t="s">
        <v>37</v>
      </c>
      <c r="Q143" s="8" t="s">
        <v>55</v>
      </c>
      <c r="R143" s="10" t="s">
        <v>352</v>
      </c>
      <c r="S143" s="11" t="s">
        <v>1074</v>
      </c>
      <c r="T143" s="6"/>
      <c r="U143" s="17" t="str">
        <f>HYPERLINK("https://media.infra-m.ru/2137/2137066/cover/2137066.jpg", "Обложка")</f>
        <v>Обложка</v>
      </c>
      <c r="V143" s="17" t="str">
        <f>HYPERLINK("https://znanium.ru/catalog/product/1242552", "Ознакомиться")</f>
        <v>Ознакомиться</v>
      </c>
      <c r="W143" s="8" t="s">
        <v>152</v>
      </c>
      <c r="X143" s="6"/>
      <c r="Y143" s="6"/>
      <c r="Z143" s="6"/>
      <c r="AA143" s="6" t="s">
        <v>748</v>
      </c>
    </row>
    <row r="144" spans="1:27" s="4" customFormat="1" ht="51.95" customHeight="1" x14ac:dyDescent="0.2">
      <c r="A144" s="5">
        <v>0</v>
      </c>
      <c r="B144" s="6" t="s">
        <v>1075</v>
      </c>
      <c r="C144" s="13">
        <v>1210</v>
      </c>
      <c r="D144" s="8" t="s">
        <v>1076</v>
      </c>
      <c r="E144" s="8" t="s">
        <v>1077</v>
      </c>
      <c r="F144" s="8" t="s">
        <v>806</v>
      </c>
      <c r="G144" s="6" t="s">
        <v>40</v>
      </c>
      <c r="H144" s="6" t="s">
        <v>148</v>
      </c>
      <c r="I144" s="8" t="s">
        <v>63</v>
      </c>
      <c r="J144" s="9">
        <v>1</v>
      </c>
      <c r="K144" s="9">
        <v>256</v>
      </c>
      <c r="L144" s="9">
        <v>2024</v>
      </c>
      <c r="M144" s="8" t="s">
        <v>1078</v>
      </c>
      <c r="N144" s="8" t="s">
        <v>35</v>
      </c>
      <c r="O144" s="8" t="s">
        <v>95</v>
      </c>
      <c r="P144" s="6" t="s">
        <v>37</v>
      </c>
      <c r="Q144" s="8" t="s">
        <v>55</v>
      </c>
      <c r="R144" s="10" t="s">
        <v>1079</v>
      </c>
      <c r="S144" s="11" t="s">
        <v>1074</v>
      </c>
      <c r="T144" s="6"/>
      <c r="U144" s="17" t="str">
        <f>HYPERLINK("https://media.infra-m.ru/2149/2149614/cover/2149614.jpg", "Обложка")</f>
        <v>Обложка</v>
      </c>
      <c r="V144" s="17" t="str">
        <f>HYPERLINK("https://znanium.ru/catalog/product/2149614", "Ознакомиться")</f>
        <v>Ознакомиться</v>
      </c>
      <c r="W144" s="8" t="s">
        <v>152</v>
      </c>
      <c r="X144" s="6"/>
      <c r="Y144" s="6"/>
      <c r="Z144" s="6"/>
      <c r="AA144" s="6" t="s">
        <v>1080</v>
      </c>
    </row>
    <row r="145" spans="1:27" s="4" customFormat="1" ht="51.95" customHeight="1" x14ac:dyDescent="0.2">
      <c r="A145" s="5">
        <v>0</v>
      </c>
      <c r="B145" s="6" t="s">
        <v>1081</v>
      </c>
      <c r="C145" s="13">
        <v>1950</v>
      </c>
      <c r="D145" s="8" t="s">
        <v>1082</v>
      </c>
      <c r="E145" s="8" t="s">
        <v>1077</v>
      </c>
      <c r="F145" s="8" t="s">
        <v>806</v>
      </c>
      <c r="G145" s="6" t="s">
        <v>40</v>
      </c>
      <c r="H145" s="6" t="s">
        <v>148</v>
      </c>
      <c r="I145" s="8" t="s">
        <v>63</v>
      </c>
      <c r="J145" s="9">
        <v>1</v>
      </c>
      <c r="K145" s="9">
        <v>432</v>
      </c>
      <c r="L145" s="9">
        <v>2023</v>
      </c>
      <c r="M145" s="8" t="s">
        <v>1083</v>
      </c>
      <c r="N145" s="8" t="s">
        <v>35</v>
      </c>
      <c r="O145" s="8" t="s">
        <v>95</v>
      </c>
      <c r="P145" s="6" t="s">
        <v>37</v>
      </c>
      <c r="Q145" s="8" t="s">
        <v>55</v>
      </c>
      <c r="R145" s="10" t="s">
        <v>1084</v>
      </c>
      <c r="S145" s="11" t="s">
        <v>1085</v>
      </c>
      <c r="T145" s="6"/>
      <c r="U145" s="17" t="str">
        <f>HYPERLINK("https://media.infra-m.ru/1971/1971871/cover/1971871.jpg", "Обложка")</f>
        <v>Обложка</v>
      </c>
      <c r="V145" s="17" t="str">
        <f>HYPERLINK("https://znanium.ru/catalog/product/1971871", "Ознакомиться")</f>
        <v>Ознакомиться</v>
      </c>
      <c r="W145" s="8" t="s">
        <v>152</v>
      </c>
      <c r="X145" s="6"/>
      <c r="Y145" s="6"/>
      <c r="Z145" s="6"/>
      <c r="AA145" s="6" t="s">
        <v>1080</v>
      </c>
    </row>
    <row r="146" spans="1:27" s="4" customFormat="1" ht="51.95" customHeight="1" x14ac:dyDescent="0.2">
      <c r="A146" s="5">
        <v>0</v>
      </c>
      <c r="B146" s="6" t="s">
        <v>1086</v>
      </c>
      <c r="C146" s="7">
        <v>970</v>
      </c>
      <c r="D146" s="8" t="s">
        <v>1087</v>
      </c>
      <c r="E146" s="8" t="s">
        <v>1088</v>
      </c>
      <c r="F146" s="8" t="s">
        <v>1089</v>
      </c>
      <c r="G146" s="6" t="s">
        <v>40</v>
      </c>
      <c r="H146" s="6" t="s">
        <v>148</v>
      </c>
      <c r="I146" s="8" t="s">
        <v>63</v>
      </c>
      <c r="J146" s="9">
        <v>1</v>
      </c>
      <c r="K146" s="9">
        <v>206</v>
      </c>
      <c r="L146" s="9">
        <v>2024</v>
      </c>
      <c r="M146" s="8" t="s">
        <v>1090</v>
      </c>
      <c r="N146" s="8" t="s">
        <v>35</v>
      </c>
      <c r="O146" s="8" t="s">
        <v>36</v>
      </c>
      <c r="P146" s="6" t="s">
        <v>37</v>
      </c>
      <c r="Q146" s="8" t="s">
        <v>55</v>
      </c>
      <c r="R146" s="10" t="s">
        <v>882</v>
      </c>
      <c r="S146" s="11" t="s">
        <v>865</v>
      </c>
      <c r="T146" s="6"/>
      <c r="U146" s="17" t="str">
        <f>HYPERLINK("https://media.infra-m.ru/2155/2155758/cover/2155758.jpg", "Обложка")</f>
        <v>Обложка</v>
      </c>
      <c r="V146" s="17" t="str">
        <f>HYPERLINK("https://znanium.ru/catalog/product/1189950", "Ознакомиться")</f>
        <v>Ознакомиться</v>
      </c>
      <c r="W146" s="8" t="s">
        <v>206</v>
      </c>
      <c r="X146" s="6"/>
      <c r="Y146" s="6"/>
      <c r="Z146" s="6" t="s">
        <v>399</v>
      </c>
      <c r="AA146" s="6" t="s">
        <v>79</v>
      </c>
    </row>
    <row r="147" spans="1:27" s="4" customFormat="1" ht="51.95" customHeight="1" x14ac:dyDescent="0.2">
      <c r="A147" s="5">
        <v>0</v>
      </c>
      <c r="B147" s="6" t="s">
        <v>1091</v>
      </c>
      <c r="C147" s="7">
        <v>840</v>
      </c>
      <c r="D147" s="8" t="s">
        <v>1092</v>
      </c>
      <c r="E147" s="8" t="s">
        <v>1093</v>
      </c>
      <c r="F147" s="8" t="s">
        <v>1094</v>
      </c>
      <c r="G147" s="6" t="s">
        <v>40</v>
      </c>
      <c r="H147" s="6" t="s">
        <v>41</v>
      </c>
      <c r="I147" s="8" t="s">
        <v>1095</v>
      </c>
      <c r="J147" s="9">
        <v>1</v>
      </c>
      <c r="K147" s="9">
        <v>171</v>
      </c>
      <c r="L147" s="9">
        <v>2024</v>
      </c>
      <c r="M147" s="8" t="s">
        <v>1096</v>
      </c>
      <c r="N147" s="8" t="s">
        <v>35</v>
      </c>
      <c r="O147" s="8" t="s">
        <v>95</v>
      </c>
      <c r="P147" s="6" t="s">
        <v>37</v>
      </c>
      <c r="Q147" s="8" t="s">
        <v>55</v>
      </c>
      <c r="R147" s="10" t="s">
        <v>1097</v>
      </c>
      <c r="S147" s="11" t="s">
        <v>1098</v>
      </c>
      <c r="T147" s="6"/>
      <c r="U147" s="17" t="str">
        <f>HYPERLINK("https://media.infra-m.ru/2141/2141853/cover/2141853.jpg", "Обложка")</f>
        <v>Обложка</v>
      </c>
      <c r="V147" s="12"/>
      <c r="W147" s="8" t="s">
        <v>262</v>
      </c>
      <c r="X147" s="6"/>
      <c r="Y147" s="6"/>
      <c r="Z147" s="6" t="s">
        <v>57</v>
      </c>
      <c r="AA147" s="6" t="s">
        <v>79</v>
      </c>
    </row>
    <row r="148" spans="1:27" s="4" customFormat="1" ht="51.95" customHeight="1" x14ac:dyDescent="0.2">
      <c r="A148" s="5">
        <v>0</v>
      </c>
      <c r="B148" s="6" t="s">
        <v>1099</v>
      </c>
      <c r="C148" s="7">
        <v>794</v>
      </c>
      <c r="D148" s="8" t="s">
        <v>1100</v>
      </c>
      <c r="E148" s="8" t="s">
        <v>1101</v>
      </c>
      <c r="F148" s="8" t="s">
        <v>1094</v>
      </c>
      <c r="G148" s="6" t="s">
        <v>40</v>
      </c>
      <c r="H148" s="6" t="s">
        <v>41</v>
      </c>
      <c r="I148" s="8" t="s">
        <v>1095</v>
      </c>
      <c r="J148" s="9">
        <v>1</v>
      </c>
      <c r="K148" s="9">
        <v>168</v>
      </c>
      <c r="L148" s="9">
        <v>2024</v>
      </c>
      <c r="M148" s="8" t="s">
        <v>1102</v>
      </c>
      <c r="N148" s="8" t="s">
        <v>35</v>
      </c>
      <c r="O148" s="8" t="s">
        <v>95</v>
      </c>
      <c r="P148" s="6" t="s">
        <v>37</v>
      </c>
      <c r="Q148" s="8" t="s">
        <v>55</v>
      </c>
      <c r="R148" s="10" t="s">
        <v>1097</v>
      </c>
      <c r="S148" s="11" t="s">
        <v>1098</v>
      </c>
      <c r="T148" s="6"/>
      <c r="U148" s="17" t="str">
        <f>HYPERLINK("https://media.infra-m.ru/2141/2141854/cover/2141854.jpg", "Обложка")</f>
        <v>Обложка</v>
      </c>
      <c r="V148" s="12"/>
      <c r="W148" s="8" t="s">
        <v>262</v>
      </c>
      <c r="X148" s="6"/>
      <c r="Y148" s="6"/>
      <c r="Z148" s="6" t="s">
        <v>57</v>
      </c>
      <c r="AA148" s="6" t="s">
        <v>79</v>
      </c>
    </row>
    <row r="149" spans="1:27" s="4" customFormat="1" ht="51.95" customHeight="1" x14ac:dyDescent="0.2">
      <c r="A149" s="5">
        <v>0</v>
      </c>
      <c r="B149" s="6" t="s">
        <v>1105</v>
      </c>
      <c r="C149" s="13">
        <v>1884</v>
      </c>
      <c r="D149" s="8" t="s">
        <v>1106</v>
      </c>
      <c r="E149" s="8" t="s">
        <v>1103</v>
      </c>
      <c r="F149" s="8" t="s">
        <v>1104</v>
      </c>
      <c r="G149" s="6" t="s">
        <v>40</v>
      </c>
      <c r="H149" s="6" t="s">
        <v>148</v>
      </c>
      <c r="I149" s="8" t="s">
        <v>63</v>
      </c>
      <c r="J149" s="9">
        <v>1</v>
      </c>
      <c r="K149" s="9">
        <v>400</v>
      </c>
      <c r="L149" s="9">
        <v>2024</v>
      </c>
      <c r="M149" s="8" t="s">
        <v>1107</v>
      </c>
      <c r="N149" s="8" t="s">
        <v>35</v>
      </c>
      <c r="O149" s="8" t="s">
        <v>36</v>
      </c>
      <c r="P149" s="6" t="s">
        <v>37</v>
      </c>
      <c r="Q149" s="8" t="s">
        <v>55</v>
      </c>
      <c r="R149" s="10" t="s">
        <v>205</v>
      </c>
      <c r="S149" s="11" t="s">
        <v>922</v>
      </c>
      <c r="T149" s="6"/>
      <c r="U149" s="17" t="str">
        <f>HYPERLINK("https://media.infra-m.ru/2141/2141565/cover/2141565.jpg", "Обложка")</f>
        <v>Обложка</v>
      </c>
      <c r="V149" s="17" t="str">
        <f>HYPERLINK("https://znanium.ru/catalog/product/2136716", "Ознакомиться")</f>
        <v>Ознакомиться</v>
      </c>
      <c r="W149" s="8" t="s">
        <v>206</v>
      </c>
      <c r="X149" s="6"/>
      <c r="Y149" s="6" t="s">
        <v>30</v>
      </c>
      <c r="Z149" s="6" t="s">
        <v>57</v>
      </c>
      <c r="AA149" s="6" t="s">
        <v>70</v>
      </c>
    </row>
    <row r="150" spans="1:27" s="4" customFormat="1" ht="51.95" customHeight="1" x14ac:dyDescent="0.2">
      <c r="A150" s="5">
        <v>0</v>
      </c>
      <c r="B150" s="6" t="s">
        <v>1108</v>
      </c>
      <c r="C150" s="13">
        <v>2537</v>
      </c>
      <c r="D150" s="8" t="s">
        <v>1109</v>
      </c>
      <c r="E150" s="8" t="s">
        <v>1110</v>
      </c>
      <c r="F150" s="8" t="s">
        <v>1111</v>
      </c>
      <c r="G150" s="6" t="s">
        <v>40</v>
      </c>
      <c r="H150" s="6" t="s">
        <v>41</v>
      </c>
      <c r="I150" s="8" t="s">
        <v>63</v>
      </c>
      <c r="J150" s="9">
        <v>1</v>
      </c>
      <c r="K150" s="9">
        <v>425</v>
      </c>
      <c r="L150" s="9">
        <v>2024</v>
      </c>
      <c r="M150" s="8" t="s">
        <v>1112</v>
      </c>
      <c r="N150" s="8" t="s">
        <v>35</v>
      </c>
      <c r="O150" s="8" t="s">
        <v>95</v>
      </c>
      <c r="P150" s="6" t="s">
        <v>72</v>
      </c>
      <c r="Q150" s="8" t="s">
        <v>55</v>
      </c>
      <c r="R150" s="10" t="s">
        <v>1113</v>
      </c>
      <c r="S150" s="11" t="s">
        <v>1114</v>
      </c>
      <c r="T150" s="6"/>
      <c r="U150" s="17" t="str">
        <f>HYPERLINK("https://media.infra-m.ru/2125/2125618/cover/2125618.jpg", "Обложка")</f>
        <v>Обложка</v>
      </c>
      <c r="V150" s="17" t="str">
        <f>HYPERLINK("https://znanium.ru/catalog/product/1138858", "Ознакомиться")</f>
        <v>Ознакомиться</v>
      </c>
      <c r="W150" s="8" t="s">
        <v>141</v>
      </c>
      <c r="X150" s="6"/>
      <c r="Y150" s="6" t="s">
        <v>30</v>
      </c>
      <c r="Z150" s="6" t="s">
        <v>57</v>
      </c>
      <c r="AA150" s="6" t="s">
        <v>79</v>
      </c>
    </row>
    <row r="151" spans="1:27" s="4" customFormat="1" ht="51.95" customHeight="1" x14ac:dyDescent="0.2">
      <c r="A151" s="5">
        <v>0</v>
      </c>
      <c r="B151" s="6" t="s">
        <v>1115</v>
      </c>
      <c r="C151" s="13">
        <v>1390</v>
      </c>
      <c r="D151" s="8" t="s">
        <v>1116</v>
      </c>
      <c r="E151" s="8" t="s">
        <v>1117</v>
      </c>
      <c r="F151" s="8" t="s">
        <v>1118</v>
      </c>
      <c r="G151" s="6" t="s">
        <v>40</v>
      </c>
      <c r="H151" s="6" t="s">
        <v>44</v>
      </c>
      <c r="I151" s="8" t="s">
        <v>63</v>
      </c>
      <c r="J151" s="9">
        <v>1</v>
      </c>
      <c r="K151" s="9">
        <v>303</v>
      </c>
      <c r="L151" s="9">
        <v>2023</v>
      </c>
      <c r="M151" s="8" t="s">
        <v>1119</v>
      </c>
      <c r="N151" s="8" t="s">
        <v>35</v>
      </c>
      <c r="O151" s="8" t="s">
        <v>95</v>
      </c>
      <c r="P151" s="6" t="s">
        <v>72</v>
      </c>
      <c r="Q151" s="8" t="s">
        <v>55</v>
      </c>
      <c r="R151" s="10" t="s">
        <v>1120</v>
      </c>
      <c r="S151" s="11" t="s">
        <v>1121</v>
      </c>
      <c r="T151" s="6"/>
      <c r="U151" s="17" t="str">
        <f>HYPERLINK("https://media.infra-m.ru/2013/2013715/cover/2013715.jpg", "Обложка")</f>
        <v>Обложка</v>
      </c>
      <c r="V151" s="17" t="str">
        <f>HYPERLINK("https://znanium.ru/catalog/product/2013715", "Ознакомиться")</f>
        <v>Ознакомиться</v>
      </c>
      <c r="W151" s="8" t="s">
        <v>77</v>
      </c>
      <c r="X151" s="6"/>
      <c r="Y151" s="6"/>
      <c r="Z151" s="6" t="s">
        <v>57</v>
      </c>
      <c r="AA151" s="6" t="s">
        <v>79</v>
      </c>
    </row>
    <row r="152" spans="1:27" s="4" customFormat="1" ht="51.95" customHeight="1" x14ac:dyDescent="0.2">
      <c r="A152" s="5">
        <v>0</v>
      </c>
      <c r="B152" s="6" t="s">
        <v>1123</v>
      </c>
      <c r="C152" s="13">
        <v>1060</v>
      </c>
      <c r="D152" s="8" t="s">
        <v>1124</v>
      </c>
      <c r="E152" s="8" t="s">
        <v>1125</v>
      </c>
      <c r="F152" s="8" t="s">
        <v>294</v>
      </c>
      <c r="G152" s="6" t="s">
        <v>40</v>
      </c>
      <c r="H152" s="6" t="s">
        <v>41</v>
      </c>
      <c r="I152" s="8" t="s">
        <v>63</v>
      </c>
      <c r="J152" s="9">
        <v>1</v>
      </c>
      <c r="K152" s="9">
        <v>234</v>
      </c>
      <c r="L152" s="9">
        <v>2023</v>
      </c>
      <c r="M152" s="8" t="s">
        <v>1126</v>
      </c>
      <c r="N152" s="8" t="s">
        <v>35</v>
      </c>
      <c r="O152" s="8" t="s">
        <v>36</v>
      </c>
      <c r="P152" s="6" t="s">
        <v>37</v>
      </c>
      <c r="Q152" s="8" t="s">
        <v>55</v>
      </c>
      <c r="R152" s="10" t="s">
        <v>1127</v>
      </c>
      <c r="S152" s="11" t="s">
        <v>1128</v>
      </c>
      <c r="T152" s="6"/>
      <c r="U152" s="17" t="str">
        <f>HYPERLINK("https://media.infra-m.ru/2012/2012571/cover/2012571.jpg", "Обложка")</f>
        <v>Обложка</v>
      </c>
      <c r="V152" s="17" t="str">
        <f>HYPERLINK("https://znanium.ru/catalog/product/2012571", "Ознакомиться")</f>
        <v>Ознакомиться</v>
      </c>
      <c r="W152" s="8"/>
      <c r="X152" s="6"/>
      <c r="Y152" s="6"/>
      <c r="Z152" s="6" t="s">
        <v>57</v>
      </c>
      <c r="AA152" s="6" t="s">
        <v>91</v>
      </c>
    </row>
    <row r="153" spans="1:27" s="4" customFormat="1" ht="51.95" customHeight="1" x14ac:dyDescent="0.2">
      <c r="A153" s="5">
        <v>0</v>
      </c>
      <c r="B153" s="6" t="s">
        <v>1129</v>
      </c>
      <c r="C153" s="7">
        <v>910</v>
      </c>
      <c r="D153" s="8" t="s">
        <v>1130</v>
      </c>
      <c r="E153" s="8" t="s">
        <v>1131</v>
      </c>
      <c r="F153" s="8" t="s">
        <v>430</v>
      </c>
      <c r="G153" s="6" t="s">
        <v>40</v>
      </c>
      <c r="H153" s="6" t="s">
        <v>148</v>
      </c>
      <c r="I153" s="8" t="s">
        <v>63</v>
      </c>
      <c r="J153" s="9">
        <v>1</v>
      </c>
      <c r="K153" s="9">
        <v>240</v>
      </c>
      <c r="L153" s="9">
        <v>2022</v>
      </c>
      <c r="M153" s="8" t="s">
        <v>1132</v>
      </c>
      <c r="N153" s="8" t="s">
        <v>71</v>
      </c>
      <c r="O153" s="8" t="s">
        <v>374</v>
      </c>
      <c r="P153" s="6" t="s">
        <v>72</v>
      </c>
      <c r="Q153" s="8" t="s">
        <v>55</v>
      </c>
      <c r="R153" s="10" t="s">
        <v>277</v>
      </c>
      <c r="S153" s="11" t="s">
        <v>332</v>
      </c>
      <c r="T153" s="6"/>
      <c r="U153" s="17" t="str">
        <f>HYPERLINK("https://media.infra-m.ru/1850/1850732/cover/1850732.jpg", "Обложка")</f>
        <v>Обложка</v>
      </c>
      <c r="V153" s="17" t="str">
        <f>HYPERLINK("https://znanium.ru/catalog/product/1850732", "Ознакомиться")</f>
        <v>Ознакомиться</v>
      </c>
      <c r="W153" s="8" t="s">
        <v>48</v>
      </c>
      <c r="X153" s="6"/>
      <c r="Y153" s="6"/>
      <c r="Z153" s="6" t="s">
        <v>57</v>
      </c>
      <c r="AA153" s="6" t="s">
        <v>225</v>
      </c>
    </row>
    <row r="154" spans="1:27" s="4" customFormat="1" ht="51.95" customHeight="1" x14ac:dyDescent="0.2">
      <c r="A154" s="5">
        <v>0</v>
      </c>
      <c r="B154" s="6" t="s">
        <v>1135</v>
      </c>
      <c r="C154" s="13">
        <v>1554</v>
      </c>
      <c r="D154" s="8" t="s">
        <v>1136</v>
      </c>
      <c r="E154" s="8" t="s">
        <v>1133</v>
      </c>
      <c r="F154" s="8" t="s">
        <v>1134</v>
      </c>
      <c r="G154" s="6" t="s">
        <v>40</v>
      </c>
      <c r="H154" s="6" t="s">
        <v>41</v>
      </c>
      <c r="I154" s="8" t="s">
        <v>63</v>
      </c>
      <c r="J154" s="9">
        <v>1</v>
      </c>
      <c r="K154" s="9">
        <v>345</v>
      </c>
      <c r="L154" s="9">
        <v>2023</v>
      </c>
      <c r="M154" s="8" t="s">
        <v>1137</v>
      </c>
      <c r="N154" s="8" t="s">
        <v>35</v>
      </c>
      <c r="O154" s="8" t="s">
        <v>36</v>
      </c>
      <c r="P154" s="6" t="s">
        <v>37</v>
      </c>
      <c r="Q154" s="8" t="s">
        <v>55</v>
      </c>
      <c r="R154" s="10" t="s">
        <v>1138</v>
      </c>
      <c r="S154" s="11" t="s">
        <v>240</v>
      </c>
      <c r="T154" s="6"/>
      <c r="U154" s="17" t="str">
        <f>HYPERLINK("https://media.infra-m.ru/1989/1989254/cover/1989254.jpg", "Обложка")</f>
        <v>Обложка</v>
      </c>
      <c r="V154" s="17" t="str">
        <f>HYPERLINK("https://znanium.ru/catalog/product/1189953", "Ознакомиться")</f>
        <v>Ознакомиться</v>
      </c>
      <c r="W154" s="8" t="s">
        <v>316</v>
      </c>
      <c r="X154" s="6"/>
      <c r="Y154" s="6"/>
      <c r="Z154" s="6" t="s">
        <v>57</v>
      </c>
      <c r="AA154" s="6" t="s">
        <v>225</v>
      </c>
    </row>
    <row r="155" spans="1:27" s="4" customFormat="1" ht="51.95" customHeight="1" x14ac:dyDescent="0.2">
      <c r="A155" s="5">
        <v>0</v>
      </c>
      <c r="B155" s="6" t="s">
        <v>1139</v>
      </c>
      <c r="C155" s="13">
        <v>1862</v>
      </c>
      <c r="D155" s="8" t="s">
        <v>1140</v>
      </c>
      <c r="E155" s="8" t="s">
        <v>1141</v>
      </c>
      <c r="F155" s="8" t="s">
        <v>1142</v>
      </c>
      <c r="G155" s="6" t="s">
        <v>40</v>
      </c>
      <c r="H155" s="6" t="s">
        <v>41</v>
      </c>
      <c r="I155" s="8" t="s">
        <v>63</v>
      </c>
      <c r="J155" s="9">
        <v>1</v>
      </c>
      <c r="K155" s="9">
        <v>286</v>
      </c>
      <c r="L155" s="9">
        <v>2024</v>
      </c>
      <c r="M155" s="8" t="s">
        <v>1143</v>
      </c>
      <c r="N155" s="8" t="s">
        <v>35</v>
      </c>
      <c r="O155" s="8" t="s">
        <v>95</v>
      </c>
      <c r="P155" s="6" t="s">
        <v>37</v>
      </c>
      <c r="Q155" s="8" t="s">
        <v>55</v>
      </c>
      <c r="R155" s="10" t="s">
        <v>1144</v>
      </c>
      <c r="S155" s="11" t="s">
        <v>1145</v>
      </c>
      <c r="T155" s="6"/>
      <c r="U155" s="17" t="str">
        <f>HYPERLINK("https://media.infra-m.ru/2140/2140269/cover/2140269.jpg", "Обложка")</f>
        <v>Обложка</v>
      </c>
      <c r="V155" s="17" t="str">
        <f>HYPERLINK("https://znanium.ru/catalog/product/2140269", "Ознакомиться")</f>
        <v>Ознакомиться</v>
      </c>
      <c r="W155" s="8" t="s">
        <v>1146</v>
      </c>
      <c r="X155" s="6"/>
      <c r="Y155" s="6"/>
      <c r="Z155" s="6"/>
      <c r="AA155" s="6" t="s">
        <v>1080</v>
      </c>
    </row>
    <row r="156" spans="1:27" s="4" customFormat="1" ht="51.95" customHeight="1" x14ac:dyDescent="0.2">
      <c r="A156" s="5">
        <v>0</v>
      </c>
      <c r="B156" s="6" t="s">
        <v>1147</v>
      </c>
      <c r="C156" s="13">
        <v>2064</v>
      </c>
      <c r="D156" s="8" t="s">
        <v>1148</v>
      </c>
      <c r="E156" s="8" t="s">
        <v>1149</v>
      </c>
      <c r="F156" s="8" t="s">
        <v>1150</v>
      </c>
      <c r="G156" s="6" t="s">
        <v>34</v>
      </c>
      <c r="H156" s="6" t="s">
        <v>44</v>
      </c>
      <c r="I156" s="8" t="s">
        <v>46</v>
      </c>
      <c r="J156" s="9">
        <v>1</v>
      </c>
      <c r="K156" s="9">
        <v>448</v>
      </c>
      <c r="L156" s="9">
        <v>2023</v>
      </c>
      <c r="M156" s="8" t="s">
        <v>1151</v>
      </c>
      <c r="N156" s="8" t="s">
        <v>35</v>
      </c>
      <c r="O156" s="8" t="s">
        <v>87</v>
      </c>
      <c r="P156" s="6" t="s">
        <v>37</v>
      </c>
      <c r="Q156" s="8" t="s">
        <v>55</v>
      </c>
      <c r="R156" s="10" t="s">
        <v>1152</v>
      </c>
      <c r="S156" s="11" t="s">
        <v>1153</v>
      </c>
      <c r="T156" s="6"/>
      <c r="U156" s="17" t="str">
        <f>HYPERLINK("https://media.infra-m.ru/1989/1989249/cover/1989249.jpg", "Обложка")</f>
        <v>Обложка</v>
      </c>
      <c r="V156" s="17" t="str">
        <f>HYPERLINK("https://znanium.ru/catalog/product/1236301", "Ознакомиться")</f>
        <v>Ознакомиться</v>
      </c>
      <c r="W156" s="8" t="s">
        <v>624</v>
      </c>
      <c r="X156" s="6"/>
      <c r="Y156" s="6"/>
      <c r="Z156" s="6"/>
      <c r="AA156" s="6" t="s">
        <v>74</v>
      </c>
    </row>
    <row r="157" spans="1:27" s="4" customFormat="1" ht="44.1" customHeight="1" x14ac:dyDescent="0.2">
      <c r="A157" s="5">
        <v>0</v>
      </c>
      <c r="B157" s="6" t="s">
        <v>1154</v>
      </c>
      <c r="C157" s="13">
        <v>1884</v>
      </c>
      <c r="D157" s="8" t="s">
        <v>1155</v>
      </c>
      <c r="E157" s="8" t="s">
        <v>1156</v>
      </c>
      <c r="F157" s="8" t="s">
        <v>1157</v>
      </c>
      <c r="G157" s="6" t="s">
        <v>40</v>
      </c>
      <c r="H157" s="6" t="s">
        <v>187</v>
      </c>
      <c r="I157" s="8" t="s">
        <v>63</v>
      </c>
      <c r="J157" s="9">
        <v>1</v>
      </c>
      <c r="K157" s="9">
        <v>376</v>
      </c>
      <c r="L157" s="9">
        <v>2025</v>
      </c>
      <c r="M157" s="8" t="s">
        <v>1158</v>
      </c>
      <c r="N157" s="8" t="s">
        <v>35</v>
      </c>
      <c r="O157" s="8" t="s">
        <v>95</v>
      </c>
      <c r="P157" s="6" t="s">
        <v>37</v>
      </c>
      <c r="Q157" s="8" t="s">
        <v>55</v>
      </c>
      <c r="R157" s="10" t="s">
        <v>360</v>
      </c>
      <c r="S157" s="11"/>
      <c r="T157" s="6"/>
      <c r="U157" s="17" t="str">
        <f>HYPERLINK("https://media.infra-m.ru/2167/2167250/cover/2167250.jpg", "Обложка")</f>
        <v>Обложка</v>
      </c>
      <c r="V157" s="17" t="str">
        <f>HYPERLINK("https://znanium.ru/catalog/product/2116767", "Ознакомиться")</f>
        <v>Ознакомиться</v>
      </c>
      <c r="W157" s="8" t="s">
        <v>77</v>
      </c>
      <c r="X157" s="6"/>
      <c r="Y157" s="6"/>
      <c r="Z157" s="6"/>
      <c r="AA157" s="6" t="s">
        <v>190</v>
      </c>
    </row>
    <row r="158" spans="1:27" s="4" customFormat="1" ht="51.95" customHeight="1" x14ac:dyDescent="0.2">
      <c r="A158" s="5">
        <v>0</v>
      </c>
      <c r="B158" s="6" t="s">
        <v>1162</v>
      </c>
      <c r="C158" s="13">
        <v>1680</v>
      </c>
      <c r="D158" s="8" t="s">
        <v>1163</v>
      </c>
      <c r="E158" s="8" t="s">
        <v>1164</v>
      </c>
      <c r="F158" s="8" t="s">
        <v>1165</v>
      </c>
      <c r="G158" s="6" t="s">
        <v>40</v>
      </c>
      <c r="H158" s="6" t="s">
        <v>148</v>
      </c>
      <c r="I158" s="8" t="s">
        <v>63</v>
      </c>
      <c r="J158" s="9">
        <v>1</v>
      </c>
      <c r="K158" s="9">
        <v>336</v>
      </c>
      <c r="L158" s="9">
        <v>2025</v>
      </c>
      <c r="M158" s="8" t="s">
        <v>1166</v>
      </c>
      <c r="N158" s="8" t="s">
        <v>35</v>
      </c>
      <c r="O158" s="8" t="s">
        <v>36</v>
      </c>
      <c r="P158" s="6" t="s">
        <v>37</v>
      </c>
      <c r="Q158" s="8" t="s">
        <v>55</v>
      </c>
      <c r="R158" s="10" t="s">
        <v>1167</v>
      </c>
      <c r="S158" s="11" t="s">
        <v>1168</v>
      </c>
      <c r="T158" s="6"/>
      <c r="U158" s="17" t="str">
        <f>HYPERLINK("https://media.infra-m.ru/2139/2139606/cover/2139606.jpg", "Обложка")</f>
        <v>Обложка</v>
      </c>
      <c r="V158" s="17" t="str">
        <f>HYPERLINK("https://znanium.ru/catalog/product/2139606", "Ознакомиться")</f>
        <v>Ознакомиться</v>
      </c>
      <c r="W158" s="8" t="s">
        <v>206</v>
      </c>
      <c r="X158" s="6"/>
      <c r="Y158" s="6"/>
      <c r="Z158" s="6"/>
      <c r="AA158" s="6" t="s">
        <v>153</v>
      </c>
    </row>
    <row r="159" spans="1:27" s="4" customFormat="1" ht="51.95" customHeight="1" x14ac:dyDescent="0.2">
      <c r="A159" s="5">
        <v>0</v>
      </c>
      <c r="B159" s="6" t="s">
        <v>1169</v>
      </c>
      <c r="C159" s="13">
        <v>1360</v>
      </c>
      <c r="D159" s="8" t="s">
        <v>1170</v>
      </c>
      <c r="E159" s="8" t="s">
        <v>1171</v>
      </c>
      <c r="F159" s="8" t="s">
        <v>806</v>
      </c>
      <c r="G159" s="6" t="s">
        <v>40</v>
      </c>
      <c r="H159" s="6" t="s">
        <v>148</v>
      </c>
      <c r="I159" s="8" t="s">
        <v>63</v>
      </c>
      <c r="J159" s="9">
        <v>1</v>
      </c>
      <c r="K159" s="9">
        <v>288</v>
      </c>
      <c r="L159" s="9">
        <v>2024</v>
      </c>
      <c r="M159" s="8" t="s">
        <v>1172</v>
      </c>
      <c r="N159" s="8" t="s">
        <v>71</v>
      </c>
      <c r="O159" s="8" t="s">
        <v>260</v>
      </c>
      <c r="P159" s="6" t="s">
        <v>72</v>
      </c>
      <c r="Q159" s="8" t="s">
        <v>55</v>
      </c>
      <c r="R159" s="10" t="s">
        <v>1173</v>
      </c>
      <c r="S159" s="11" t="s">
        <v>1174</v>
      </c>
      <c r="T159" s="6"/>
      <c r="U159" s="17" t="str">
        <f>HYPERLINK("https://media.infra-m.ru/2140/2140290/cover/2140290.jpg", "Обложка")</f>
        <v>Обложка</v>
      </c>
      <c r="V159" s="17" t="str">
        <f>HYPERLINK("https://znanium.ru/catalog/product/2140290", "Ознакомиться")</f>
        <v>Ознакомиться</v>
      </c>
      <c r="W159" s="8" t="s">
        <v>152</v>
      </c>
      <c r="X159" s="6"/>
      <c r="Y159" s="6"/>
      <c r="Z159" s="6"/>
      <c r="AA159" s="6" t="s">
        <v>748</v>
      </c>
    </row>
    <row r="160" spans="1:27" s="4" customFormat="1" ht="42" customHeight="1" x14ac:dyDescent="0.2">
      <c r="A160" s="5">
        <v>0</v>
      </c>
      <c r="B160" s="6" t="s">
        <v>1176</v>
      </c>
      <c r="C160" s="13">
        <v>1620</v>
      </c>
      <c r="D160" s="8" t="s">
        <v>1177</v>
      </c>
      <c r="E160" s="8" t="s">
        <v>1178</v>
      </c>
      <c r="F160" s="8" t="s">
        <v>1179</v>
      </c>
      <c r="G160" s="6" t="s">
        <v>40</v>
      </c>
      <c r="H160" s="6" t="s">
        <v>187</v>
      </c>
      <c r="I160" s="8" t="s">
        <v>63</v>
      </c>
      <c r="J160" s="9">
        <v>1</v>
      </c>
      <c r="K160" s="9">
        <v>360</v>
      </c>
      <c r="L160" s="9">
        <v>2023</v>
      </c>
      <c r="M160" s="8" t="s">
        <v>1180</v>
      </c>
      <c r="N160" s="8" t="s">
        <v>35</v>
      </c>
      <c r="O160" s="8" t="s">
        <v>36</v>
      </c>
      <c r="P160" s="6" t="s">
        <v>72</v>
      </c>
      <c r="Q160" s="8" t="s">
        <v>55</v>
      </c>
      <c r="R160" s="10" t="s">
        <v>1181</v>
      </c>
      <c r="S160" s="11"/>
      <c r="T160" s="6"/>
      <c r="U160" s="17" t="str">
        <f>HYPERLINK("https://media.infra-m.ru/1999/1999922/cover/1999922.jpg", "Обложка")</f>
        <v>Обложка</v>
      </c>
      <c r="V160" s="17" t="str">
        <f>HYPERLINK("https://znanium.ru/catalog/product/1999922", "Ознакомиться")</f>
        <v>Ознакомиться</v>
      </c>
      <c r="W160" s="8" t="s">
        <v>503</v>
      </c>
      <c r="X160" s="6"/>
      <c r="Y160" s="6" t="s">
        <v>30</v>
      </c>
      <c r="Z160" s="6"/>
      <c r="AA160" s="6" t="s">
        <v>190</v>
      </c>
    </row>
    <row r="161" spans="1:27" s="4" customFormat="1" ht="51.95" customHeight="1" x14ac:dyDescent="0.2">
      <c r="A161" s="5">
        <v>0</v>
      </c>
      <c r="B161" s="6" t="s">
        <v>1184</v>
      </c>
      <c r="C161" s="7">
        <v>820</v>
      </c>
      <c r="D161" s="8" t="s">
        <v>1185</v>
      </c>
      <c r="E161" s="8" t="s">
        <v>1182</v>
      </c>
      <c r="F161" s="8" t="s">
        <v>1183</v>
      </c>
      <c r="G161" s="6" t="s">
        <v>43</v>
      </c>
      <c r="H161" s="6" t="s">
        <v>44</v>
      </c>
      <c r="I161" s="8" t="s">
        <v>63</v>
      </c>
      <c r="J161" s="9">
        <v>1</v>
      </c>
      <c r="K161" s="9">
        <v>176</v>
      </c>
      <c r="L161" s="9">
        <v>2024</v>
      </c>
      <c r="M161" s="8" t="s">
        <v>1186</v>
      </c>
      <c r="N161" s="8" t="s">
        <v>35</v>
      </c>
      <c r="O161" s="8" t="s">
        <v>1175</v>
      </c>
      <c r="P161" s="6" t="s">
        <v>37</v>
      </c>
      <c r="Q161" s="8" t="s">
        <v>55</v>
      </c>
      <c r="R161" s="10" t="s">
        <v>1187</v>
      </c>
      <c r="S161" s="11" t="s">
        <v>1188</v>
      </c>
      <c r="T161" s="6"/>
      <c r="U161" s="17" t="str">
        <f>HYPERLINK("https://media.infra-m.ru/2116/2116909/cover/2116909.jpg", "Обложка")</f>
        <v>Обложка</v>
      </c>
      <c r="V161" s="17" t="str">
        <f>HYPERLINK("https://znanium.ru/catalog/product/2116909", "Ознакомиться")</f>
        <v>Ознакомиться</v>
      </c>
      <c r="W161" s="8" t="s">
        <v>853</v>
      </c>
      <c r="X161" s="6"/>
      <c r="Y161" s="6"/>
      <c r="Z161" s="6" t="s">
        <v>57</v>
      </c>
      <c r="AA161" s="6" t="s">
        <v>79</v>
      </c>
    </row>
    <row r="162" spans="1:27" s="4" customFormat="1" ht="51.95" customHeight="1" x14ac:dyDescent="0.2">
      <c r="A162" s="5">
        <v>0</v>
      </c>
      <c r="B162" s="6" t="s">
        <v>1189</v>
      </c>
      <c r="C162" s="7">
        <v>964</v>
      </c>
      <c r="D162" s="8" t="s">
        <v>1190</v>
      </c>
      <c r="E162" s="8" t="s">
        <v>1191</v>
      </c>
      <c r="F162" s="8" t="s">
        <v>1192</v>
      </c>
      <c r="G162" s="6" t="s">
        <v>40</v>
      </c>
      <c r="H162" s="6" t="s">
        <v>41</v>
      </c>
      <c r="I162" s="8" t="s">
        <v>63</v>
      </c>
      <c r="J162" s="9">
        <v>1</v>
      </c>
      <c r="K162" s="9">
        <v>203</v>
      </c>
      <c r="L162" s="9">
        <v>2024</v>
      </c>
      <c r="M162" s="8" t="s">
        <v>1193</v>
      </c>
      <c r="N162" s="8" t="s">
        <v>35</v>
      </c>
      <c r="O162" s="8" t="s">
        <v>75</v>
      </c>
      <c r="P162" s="6" t="s">
        <v>37</v>
      </c>
      <c r="Q162" s="8" t="s">
        <v>55</v>
      </c>
      <c r="R162" s="10" t="s">
        <v>1194</v>
      </c>
      <c r="S162" s="11" t="s">
        <v>1195</v>
      </c>
      <c r="T162" s="6"/>
      <c r="U162" s="17" t="str">
        <f>HYPERLINK("https://media.infra-m.ru/2156/2156147/cover/2156147.jpg", "Обложка")</f>
        <v>Обложка</v>
      </c>
      <c r="V162" s="17" t="str">
        <f>HYPERLINK("https://znanium.ru/catalog/product/2117630", "Ознакомиться")</f>
        <v>Ознакомиться</v>
      </c>
      <c r="W162" s="8" t="s">
        <v>1196</v>
      </c>
      <c r="X162" s="6"/>
      <c r="Y162" s="6"/>
      <c r="Z162" s="6" t="s">
        <v>399</v>
      </c>
      <c r="AA162" s="6" t="s">
        <v>91</v>
      </c>
    </row>
    <row r="163" spans="1:27" s="4" customFormat="1" ht="51.95" customHeight="1" x14ac:dyDescent="0.2">
      <c r="A163" s="5">
        <v>0</v>
      </c>
      <c r="B163" s="6" t="s">
        <v>1197</v>
      </c>
      <c r="C163" s="13">
        <v>1390</v>
      </c>
      <c r="D163" s="8" t="s">
        <v>1198</v>
      </c>
      <c r="E163" s="8" t="s">
        <v>1199</v>
      </c>
      <c r="F163" s="8" t="s">
        <v>1200</v>
      </c>
      <c r="G163" s="6" t="s">
        <v>40</v>
      </c>
      <c r="H163" s="6" t="s">
        <v>41</v>
      </c>
      <c r="I163" s="8" t="s">
        <v>63</v>
      </c>
      <c r="J163" s="9">
        <v>1</v>
      </c>
      <c r="K163" s="9">
        <v>278</v>
      </c>
      <c r="L163" s="9">
        <v>2025</v>
      </c>
      <c r="M163" s="8" t="s">
        <v>1201</v>
      </c>
      <c r="N163" s="8" t="s">
        <v>35</v>
      </c>
      <c r="O163" s="8" t="s">
        <v>95</v>
      </c>
      <c r="P163" s="6" t="s">
        <v>37</v>
      </c>
      <c r="Q163" s="8" t="s">
        <v>55</v>
      </c>
      <c r="R163" s="10" t="s">
        <v>1202</v>
      </c>
      <c r="S163" s="11" t="s">
        <v>1203</v>
      </c>
      <c r="T163" s="6" t="s">
        <v>67</v>
      </c>
      <c r="U163" s="17" t="str">
        <f>HYPERLINK("https://media.infra-m.ru/2171/2171474/cover/2171474.jpg", "Обложка")</f>
        <v>Обложка</v>
      </c>
      <c r="V163" s="17" t="str">
        <f>HYPERLINK("https://znanium.ru/catalog/product/2171474", "Ознакомиться")</f>
        <v>Ознакомиться</v>
      </c>
      <c r="W163" s="8" t="s">
        <v>347</v>
      </c>
      <c r="X163" s="6"/>
      <c r="Y163" s="6"/>
      <c r="Z163" s="6"/>
      <c r="AA163" s="6" t="s">
        <v>512</v>
      </c>
    </row>
    <row r="164" spans="1:27" s="4" customFormat="1" ht="51.95" customHeight="1" x14ac:dyDescent="0.2">
      <c r="A164" s="5">
        <v>0</v>
      </c>
      <c r="B164" s="6" t="s">
        <v>1207</v>
      </c>
      <c r="C164" s="13">
        <v>1827</v>
      </c>
      <c r="D164" s="8" t="s">
        <v>1208</v>
      </c>
      <c r="E164" s="8" t="s">
        <v>1204</v>
      </c>
      <c r="F164" s="8" t="s">
        <v>1205</v>
      </c>
      <c r="G164" s="6" t="s">
        <v>40</v>
      </c>
      <c r="H164" s="6" t="s">
        <v>44</v>
      </c>
      <c r="I164" s="8" t="s">
        <v>63</v>
      </c>
      <c r="J164" s="9">
        <v>1</v>
      </c>
      <c r="K164" s="9">
        <v>303</v>
      </c>
      <c r="L164" s="9">
        <v>2024</v>
      </c>
      <c r="M164" s="8" t="s">
        <v>1209</v>
      </c>
      <c r="N164" s="8" t="s">
        <v>35</v>
      </c>
      <c r="O164" s="8" t="s">
        <v>75</v>
      </c>
      <c r="P164" s="6" t="s">
        <v>37</v>
      </c>
      <c r="Q164" s="8" t="s">
        <v>55</v>
      </c>
      <c r="R164" s="10" t="s">
        <v>1210</v>
      </c>
      <c r="S164" s="11" t="s">
        <v>1211</v>
      </c>
      <c r="T164" s="6"/>
      <c r="U164" s="17" t="str">
        <f>HYPERLINK("https://media.infra-m.ru/2116/2116915/cover/2116915.jpg", "Обложка")</f>
        <v>Обложка</v>
      </c>
      <c r="V164" s="17" t="str">
        <f>HYPERLINK("https://znanium.ru/catalog/product/2103202", "Ознакомиться")</f>
        <v>Ознакомиться</v>
      </c>
      <c r="W164" s="8" t="s">
        <v>1206</v>
      </c>
      <c r="X164" s="6"/>
      <c r="Y164" s="6"/>
      <c r="Z164" s="6" t="s">
        <v>57</v>
      </c>
      <c r="AA164" s="6" t="s">
        <v>70</v>
      </c>
    </row>
    <row r="165" spans="1:27" s="4" customFormat="1" ht="51.95" customHeight="1" x14ac:dyDescent="0.2">
      <c r="A165" s="5">
        <v>0</v>
      </c>
      <c r="B165" s="6" t="s">
        <v>1212</v>
      </c>
      <c r="C165" s="13">
        <v>1034</v>
      </c>
      <c r="D165" s="8" t="s">
        <v>1213</v>
      </c>
      <c r="E165" s="8" t="s">
        <v>1214</v>
      </c>
      <c r="F165" s="8" t="s">
        <v>1215</v>
      </c>
      <c r="G165" s="6" t="s">
        <v>43</v>
      </c>
      <c r="H165" s="6" t="s">
        <v>44</v>
      </c>
      <c r="I165" s="8" t="s">
        <v>63</v>
      </c>
      <c r="J165" s="9">
        <v>1</v>
      </c>
      <c r="K165" s="9">
        <v>224</v>
      </c>
      <c r="L165" s="9">
        <v>2024</v>
      </c>
      <c r="M165" s="8" t="s">
        <v>1216</v>
      </c>
      <c r="N165" s="8" t="s">
        <v>35</v>
      </c>
      <c r="O165" s="8" t="s">
        <v>75</v>
      </c>
      <c r="P165" s="6" t="s">
        <v>37</v>
      </c>
      <c r="Q165" s="8" t="s">
        <v>55</v>
      </c>
      <c r="R165" s="10" t="s">
        <v>1217</v>
      </c>
      <c r="S165" s="11" t="s">
        <v>1218</v>
      </c>
      <c r="T165" s="6"/>
      <c r="U165" s="17" t="str">
        <f>HYPERLINK("https://media.infra-m.ru/1913/1913644/cover/1913644.jpg", "Обложка")</f>
        <v>Обложка</v>
      </c>
      <c r="V165" s="17" t="str">
        <f>HYPERLINK("https://znanium.ru/catalog/product/1209815", "Ознакомиться")</f>
        <v>Ознакомиться</v>
      </c>
      <c r="W165" s="8" t="s">
        <v>448</v>
      </c>
      <c r="X165" s="6"/>
      <c r="Y165" s="6"/>
      <c r="Z165" s="6" t="s">
        <v>57</v>
      </c>
      <c r="AA165" s="6" t="s">
        <v>225</v>
      </c>
    </row>
    <row r="166" spans="1:27" s="4" customFormat="1" ht="51.95" customHeight="1" x14ac:dyDescent="0.2">
      <c r="A166" s="5">
        <v>0</v>
      </c>
      <c r="B166" s="6" t="s">
        <v>1219</v>
      </c>
      <c r="C166" s="7">
        <v>530</v>
      </c>
      <c r="D166" s="8" t="s">
        <v>1220</v>
      </c>
      <c r="E166" s="8" t="s">
        <v>1221</v>
      </c>
      <c r="F166" s="8" t="s">
        <v>1222</v>
      </c>
      <c r="G166" s="6" t="s">
        <v>43</v>
      </c>
      <c r="H166" s="6" t="s">
        <v>45</v>
      </c>
      <c r="I166" s="8" t="s">
        <v>46</v>
      </c>
      <c r="J166" s="9">
        <v>1</v>
      </c>
      <c r="K166" s="9">
        <v>96</v>
      </c>
      <c r="L166" s="9">
        <v>2024</v>
      </c>
      <c r="M166" s="8" t="s">
        <v>1223</v>
      </c>
      <c r="N166" s="8" t="s">
        <v>35</v>
      </c>
      <c r="O166" s="8" t="s">
        <v>75</v>
      </c>
      <c r="P166" s="6" t="s">
        <v>37</v>
      </c>
      <c r="Q166" s="8" t="s">
        <v>55</v>
      </c>
      <c r="R166" s="10" t="s">
        <v>1224</v>
      </c>
      <c r="S166" s="11" t="s">
        <v>1225</v>
      </c>
      <c r="T166" s="6"/>
      <c r="U166" s="17" t="str">
        <f>HYPERLINK("https://media.infra-m.ru/2139/2139097/cover/2139097.jpg", "Обложка")</f>
        <v>Обложка</v>
      </c>
      <c r="V166" s="17" t="str">
        <f>HYPERLINK("https://znanium.ru/catalog/product/2139097", "Ознакомиться")</f>
        <v>Ознакомиться</v>
      </c>
      <c r="W166" s="8" t="s">
        <v>1226</v>
      </c>
      <c r="X166" s="6"/>
      <c r="Y166" s="6"/>
      <c r="Z166" s="6"/>
      <c r="AA166" s="6" t="s">
        <v>39</v>
      </c>
    </row>
    <row r="167" spans="1:27" s="4" customFormat="1" ht="51.95" customHeight="1" x14ac:dyDescent="0.2">
      <c r="A167" s="5">
        <v>0</v>
      </c>
      <c r="B167" s="6" t="s">
        <v>1229</v>
      </c>
      <c r="C167" s="13">
        <v>2180</v>
      </c>
      <c r="D167" s="8" t="s">
        <v>1230</v>
      </c>
      <c r="E167" s="8" t="s">
        <v>1227</v>
      </c>
      <c r="F167" s="8" t="s">
        <v>1228</v>
      </c>
      <c r="G167" s="6" t="s">
        <v>34</v>
      </c>
      <c r="H167" s="6" t="s">
        <v>41</v>
      </c>
      <c r="I167" s="8" t="s">
        <v>1095</v>
      </c>
      <c r="J167" s="9">
        <v>1</v>
      </c>
      <c r="K167" s="9">
        <v>462</v>
      </c>
      <c r="L167" s="9">
        <v>2024</v>
      </c>
      <c r="M167" s="8" t="s">
        <v>1231</v>
      </c>
      <c r="N167" s="8" t="s">
        <v>35</v>
      </c>
      <c r="O167" s="8" t="s">
        <v>75</v>
      </c>
      <c r="P167" s="6" t="s">
        <v>37</v>
      </c>
      <c r="Q167" s="8" t="s">
        <v>55</v>
      </c>
      <c r="R167" s="10" t="s">
        <v>1232</v>
      </c>
      <c r="S167" s="11" t="s">
        <v>1233</v>
      </c>
      <c r="T167" s="6"/>
      <c r="U167" s="17" t="str">
        <f>HYPERLINK("https://media.infra-m.ru/2139/2139785/cover/2139785.jpg", "Обложка")</f>
        <v>Обложка</v>
      </c>
      <c r="V167" s="12"/>
      <c r="W167" s="8" t="s">
        <v>262</v>
      </c>
      <c r="X167" s="6"/>
      <c r="Y167" s="6"/>
      <c r="Z167" s="6" t="s">
        <v>57</v>
      </c>
      <c r="AA167" s="6" t="s">
        <v>79</v>
      </c>
    </row>
    <row r="168" spans="1:27" s="4" customFormat="1" ht="51.95" customHeight="1" x14ac:dyDescent="0.2">
      <c r="A168" s="5">
        <v>0</v>
      </c>
      <c r="B168" s="6" t="s">
        <v>1234</v>
      </c>
      <c r="C168" s="13">
        <v>1700</v>
      </c>
      <c r="D168" s="8" t="s">
        <v>1235</v>
      </c>
      <c r="E168" s="8" t="s">
        <v>1236</v>
      </c>
      <c r="F168" s="8" t="s">
        <v>1237</v>
      </c>
      <c r="G168" s="6" t="s">
        <v>40</v>
      </c>
      <c r="H168" s="6" t="s">
        <v>41</v>
      </c>
      <c r="I168" s="8" t="s">
        <v>63</v>
      </c>
      <c r="J168" s="9">
        <v>1</v>
      </c>
      <c r="K168" s="9">
        <v>364</v>
      </c>
      <c r="L168" s="9">
        <v>2024</v>
      </c>
      <c r="M168" s="8" t="s">
        <v>1238</v>
      </c>
      <c r="N168" s="8" t="s">
        <v>35</v>
      </c>
      <c r="O168" s="8" t="s">
        <v>75</v>
      </c>
      <c r="P168" s="6" t="s">
        <v>72</v>
      </c>
      <c r="Q168" s="8" t="s">
        <v>55</v>
      </c>
      <c r="R168" s="10" t="s">
        <v>1239</v>
      </c>
      <c r="S168" s="11" t="s">
        <v>1240</v>
      </c>
      <c r="T168" s="6"/>
      <c r="U168" s="17" t="str">
        <f>HYPERLINK("https://media.infra-m.ru/1902/1902852/cover/1902852.jpg", "Обложка")</f>
        <v>Обложка</v>
      </c>
      <c r="V168" s="17" t="str">
        <f>HYPERLINK("https://znanium.ru/catalog/product/1902852", "Ознакомиться")</f>
        <v>Ознакомиться</v>
      </c>
      <c r="W168" s="8" t="s">
        <v>1241</v>
      </c>
      <c r="X168" s="6"/>
      <c r="Y168" s="6"/>
      <c r="Z168" s="6" t="s">
        <v>57</v>
      </c>
      <c r="AA168" s="6" t="s">
        <v>79</v>
      </c>
    </row>
    <row r="169" spans="1:27" s="4" customFormat="1" ht="51.95" customHeight="1" x14ac:dyDescent="0.2">
      <c r="A169" s="5">
        <v>0</v>
      </c>
      <c r="B169" s="6" t="s">
        <v>1242</v>
      </c>
      <c r="C169" s="13">
        <v>1034</v>
      </c>
      <c r="D169" s="8" t="s">
        <v>1243</v>
      </c>
      <c r="E169" s="8" t="s">
        <v>1236</v>
      </c>
      <c r="F169" s="8" t="s">
        <v>267</v>
      </c>
      <c r="G169" s="6" t="s">
        <v>34</v>
      </c>
      <c r="H169" s="6" t="s">
        <v>44</v>
      </c>
      <c r="I169" s="8" t="s">
        <v>63</v>
      </c>
      <c r="J169" s="9">
        <v>1</v>
      </c>
      <c r="K169" s="9">
        <v>224</v>
      </c>
      <c r="L169" s="9">
        <v>2024</v>
      </c>
      <c r="M169" s="8" t="s">
        <v>1244</v>
      </c>
      <c r="N169" s="8" t="s">
        <v>35</v>
      </c>
      <c r="O169" s="8" t="s">
        <v>95</v>
      </c>
      <c r="P169" s="6" t="s">
        <v>72</v>
      </c>
      <c r="Q169" s="8" t="s">
        <v>55</v>
      </c>
      <c r="R169" s="10" t="s">
        <v>541</v>
      </c>
      <c r="S169" s="11" t="s">
        <v>1245</v>
      </c>
      <c r="T169" s="6"/>
      <c r="U169" s="17" t="str">
        <f>HYPERLINK("https://media.infra-m.ru/2090/2090120/cover/2090120.jpg", "Обложка")</f>
        <v>Обложка</v>
      </c>
      <c r="V169" s="17" t="str">
        <f>HYPERLINK("https://znanium.ru/catalog/product/1872732", "Ознакомиться")</f>
        <v>Ознакомиться</v>
      </c>
      <c r="W169" s="8" t="s">
        <v>77</v>
      </c>
      <c r="X169" s="6"/>
      <c r="Y169" s="6"/>
      <c r="Z169" s="6" t="s">
        <v>57</v>
      </c>
      <c r="AA169" s="6" t="s">
        <v>79</v>
      </c>
    </row>
    <row r="170" spans="1:27" s="4" customFormat="1" ht="51.95" customHeight="1" x14ac:dyDescent="0.2">
      <c r="A170" s="5">
        <v>0</v>
      </c>
      <c r="B170" s="6" t="s">
        <v>1246</v>
      </c>
      <c r="C170" s="13">
        <v>2492</v>
      </c>
      <c r="D170" s="8" t="s">
        <v>1247</v>
      </c>
      <c r="E170" s="8" t="s">
        <v>1248</v>
      </c>
      <c r="F170" s="8" t="s">
        <v>953</v>
      </c>
      <c r="G170" s="6" t="s">
        <v>34</v>
      </c>
      <c r="H170" s="6" t="s">
        <v>41</v>
      </c>
      <c r="I170" s="8" t="s">
        <v>63</v>
      </c>
      <c r="J170" s="9">
        <v>1</v>
      </c>
      <c r="K170" s="9">
        <v>407</v>
      </c>
      <c r="L170" s="9">
        <v>2024</v>
      </c>
      <c r="M170" s="8" t="s">
        <v>1249</v>
      </c>
      <c r="N170" s="8" t="s">
        <v>35</v>
      </c>
      <c r="O170" s="8" t="s">
        <v>75</v>
      </c>
      <c r="P170" s="6" t="s">
        <v>72</v>
      </c>
      <c r="Q170" s="8" t="s">
        <v>55</v>
      </c>
      <c r="R170" s="10" t="s">
        <v>1250</v>
      </c>
      <c r="S170" s="11" t="s">
        <v>1251</v>
      </c>
      <c r="T170" s="6"/>
      <c r="U170" s="17" t="str">
        <f>HYPERLINK("https://media.infra-m.ru/2103/2103203/cover/2103203.jpg", "Обложка")</f>
        <v>Обложка</v>
      </c>
      <c r="V170" s="17" t="str">
        <f>HYPERLINK("https://znanium.ru/catalog/product/2103203", "Ознакомиться")</f>
        <v>Ознакомиться</v>
      </c>
      <c r="W170" s="8"/>
      <c r="X170" s="6"/>
      <c r="Y170" s="6"/>
      <c r="Z170" s="6"/>
      <c r="AA170" s="6" t="s">
        <v>317</v>
      </c>
    </row>
    <row r="171" spans="1:27" s="4" customFormat="1" ht="51.95" customHeight="1" x14ac:dyDescent="0.2">
      <c r="A171" s="5">
        <v>0</v>
      </c>
      <c r="B171" s="6" t="s">
        <v>1252</v>
      </c>
      <c r="C171" s="13">
        <v>1660</v>
      </c>
      <c r="D171" s="8" t="s">
        <v>1253</v>
      </c>
      <c r="E171" s="8" t="s">
        <v>1254</v>
      </c>
      <c r="F171" s="8" t="s">
        <v>1255</v>
      </c>
      <c r="G171" s="6" t="s">
        <v>40</v>
      </c>
      <c r="H171" s="6" t="s">
        <v>41</v>
      </c>
      <c r="I171" s="8" t="s">
        <v>63</v>
      </c>
      <c r="J171" s="9">
        <v>1</v>
      </c>
      <c r="K171" s="9">
        <v>352</v>
      </c>
      <c r="L171" s="9">
        <v>2024</v>
      </c>
      <c r="M171" s="8" t="s">
        <v>1256</v>
      </c>
      <c r="N171" s="8" t="s">
        <v>35</v>
      </c>
      <c r="O171" s="8" t="s">
        <v>87</v>
      </c>
      <c r="P171" s="6" t="s">
        <v>72</v>
      </c>
      <c r="Q171" s="8" t="s">
        <v>55</v>
      </c>
      <c r="R171" s="10" t="s">
        <v>1257</v>
      </c>
      <c r="S171" s="11" t="s">
        <v>1258</v>
      </c>
      <c r="T171" s="6"/>
      <c r="U171" s="17" t="str">
        <f>HYPERLINK("https://media.infra-m.ru/2136/2136807/cover/2136807.jpg", "Обложка")</f>
        <v>Обложка</v>
      </c>
      <c r="V171" s="17" t="str">
        <f>HYPERLINK("https://znanium.ru/catalog/product/2136807", "Ознакомиться")</f>
        <v>Ознакомиться</v>
      </c>
      <c r="W171" s="8" t="s">
        <v>117</v>
      </c>
      <c r="X171" s="6"/>
      <c r="Y171" s="6" t="s">
        <v>30</v>
      </c>
      <c r="Z171" s="6"/>
      <c r="AA171" s="6" t="s">
        <v>1259</v>
      </c>
    </row>
    <row r="172" spans="1:27" s="4" customFormat="1" ht="51.95" customHeight="1" x14ac:dyDescent="0.2">
      <c r="A172" s="5">
        <v>0</v>
      </c>
      <c r="B172" s="6" t="s">
        <v>1260</v>
      </c>
      <c r="C172" s="7">
        <v>740</v>
      </c>
      <c r="D172" s="8" t="s">
        <v>1261</v>
      </c>
      <c r="E172" s="8" t="s">
        <v>1262</v>
      </c>
      <c r="F172" s="8" t="s">
        <v>1263</v>
      </c>
      <c r="G172" s="6" t="s">
        <v>40</v>
      </c>
      <c r="H172" s="6" t="s">
        <v>41</v>
      </c>
      <c r="I172" s="8" t="s">
        <v>63</v>
      </c>
      <c r="J172" s="9">
        <v>1</v>
      </c>
      <c r="K172" s="9">
        <v>160</v>
      </c>
      <c r="L172" s="9">
        <v>2024</v>
      </c>
      <c r="M172" s="8" t="s">
        <v>1264</v>
      </c>
      <c r="N172" s="8" t="s">
        <v>35</v>
      </c>
      <c r="O172" s="8" t="s">
        <v>95</v>
      </c>
      <c r="P172" s="6" t="s">
        <v>37</v>
      </c>
      <c r="Q172" s="8" t="s">
        <v>55</v>
      </c>
      <c r="R172" s="10" t="s">
        <v>1265</v>
      </c>
      <c r="S172" s="11" t="s">
        <v>1266</v>
      </c>
      <c r="T172" s="6"/>
      <c r="U172" s="17" t="str">
        <f>HYPERLINK("https://media.infra-m.ru/2126/2126600/cover/2126600.jpg", "Обложка")</f>
        <v>Обложка</v>
      </c>
      <c r="V172" s="17" t="str">
        <f>HYPERLINK("https://znanium.ru/catalog/product/2126600", "Ознакомиться")</f>
        <v>Ознакомиться</v>
      </c>
      <c r="W172" s="8" t="s">
        <v>259</v>
      </c>
      <c r="X172" s="6"/>
      <c r="Y172" s="6"/>
      <c r="Z172" s="6" t="s">
        <v>57</v>
      </c>
      <c r="AA172" s="6" t="s">
        <v>225</v>
      </c>
    </row>
    <row r="173" spans="1:27" s="4" customFormat="1" ht="51.95" customHeight="1" x14ac:dyDescent="0.2">
      <c r="A173" s="5">
        <v>0</v>
      </c>
      <c r="B173" s="6" t="s">
        <v>1269</v>
      </c>
      <c r="C173" s="13">
        <v>1014.9</v>
      </c>
      <c r="D173" s="8" t="s">
        <v>1270</v>
      </c>
      <c r="E173" s="8" t="s">
        <v>1267</v>
      </c>
      <c r="F173" s="8" t="s">
        <v>1268</v>
      </c>
      <c r="G173" s="6" t="s">
        <v>34</v>
      </c>
      <c r="H173" s="6" t="s">
        <v>41</v>
      </c>
      <c r="I173" s="8" t="s">
        <v>63</v>
      </c>
      <c r="J173" s="9">
        <v>1</v>
      </c>
      <c r="K173" s="9">
        <v>224</v>
      </c>
      <c r="L173" s="9">
        <v>2023</v>
      </c>
      <c r="M173" s="8" t="s">
        <v>1271</v>
      </c>
      <c r="N173" s="8" t="s">
        <v>35</v>
      </c>
      <c r="O173" s="8" t="s">
        <v>95</v>
      </c>
      <c r="P173" s="6" t="s">
        <v>37</v>
      </c>
      <c r="Q173" s="8" t="s">
        <v>55</v>
      </c>
      <c r="R173" s="10" t="s">
        <v>541</v>
      </c>
      <c r="S173" s="11" t="s">
        <v>1272</v>
      </c>
      <c r="T173" s="6"/>
      <c r="U173" s="17" t="str">
        <f>HYPERLINK("https://media.infra-m.ru/1897/1897003/cover/1897003.jpg", "Обложка")</f>
        <v>Обложка</v>
      </c>
      <c r="V173" s="17" t="str">
        <f>HYPERLINK("https://znanium.ru/catalog/product/961719", "Ознакомиться")</f>
        <v>Ознакомиться</v>
      </c>
      <c r="W173" s="8" t="s">
        <v>141</v>
      </c>
      <c r="X173" s="6"/>
      <c r="Y173" s="6"/>
      <c r="Z173" s="6" t="s">
        <v>57</v>
      </c>
      <c r="AA173" s="6" t="s">
        <v>225</v>
      </c>
    </row>
    <row r="174" spans="1:27" s="4" customFormat="1" ht="51.95" customHeight="1" x14ac:dyDescent="0.2">
      <c r="A174" s="5">
        <v>0</v>
      </c>
      <c r="B174" s="6" t="s">
        <v>1273</v>
      </c>
      <c r="C174" s="13">
        <v>1694</v>
      </c>
      <c r="D174" s="8" t="s">
        <v>1274</v>
      </c>
      <c r="E174" s="8" t="s">
        <v>1275</v>
      </c>
      <c r="F174" s="8" t="s">
        <v>147</v>
      </c>
      <c r="G174" s="6" t="s">
        <v>40</v>
      </c>
      <c r="H174" s="6" t="s">
        <v>148</v>
      </c>
      <c r="I174" s="8" t="s">
        <v>63</v>
      </c>
      <c r="J174" s="9">
        <v>1</v>
      </c>
      <c r="K174" s="9">
        <v>368</v>
      </c>
      <c r="L174" s="9">
        <v>2024</v>
      </c>
      <c r="M174" s="8" t="s">
        <v>1276</v>
      </c>
      <c r="N174" s="8" t="s">
        <v>35</v>
      </c>
      <c r="O174" s="8" t="s">
        <v>95</v>
      </c>
      <c r="P174" s="6" t="s">
        <v>37</v>
      </c>
      <c r="Q174" s="8" t="s">
        <v>55</v>
      </c>
      <c r="R174" s="10" t="s">
        <v>159</v>
      </c>
      <c r="S174" s="11" t="s">
        <v>361</v>
      </c>
      <c r="T174" s="6"/>
      <c r="U174" s="17" t="str">
        <f>HYPERLINK("https://media.infra-m.ru/2126/2126608/cover/2126608.jpg", "Обложка")</f>
        <v>Обложка</v>
      </c>
      <c r="V174" s="17" t="str">
        <f>HYPERLINK("https://znanium.ru/catalog/product/1971873", "Ознакомиться")</f>
        <v>Ознакомиться</v>
      </c>
      <c r="W174" s="8" t="s">
        <v>152</v>
      </c>
      <c r="X174" s="6"/>
      <c r="Y174" s="6"/>
      <c r="Z174" s="6"/>
      <c r="AA174" s="6" t="s">
        <v>1055</v>
      </c>
    </row>
    <row r="175" spans="1:27" s="4" customFormat="1" ht="51.95" customHeight="1" x14ac:dyDescent="0.2">
      <c r="A175" s="5">
        <v>0</v>
      </c>
      <c r="B175" s="6" t="s">
        <v>1279</v>
      </c>
      <c r="C175" s="13">
        <v>2044</v>
      </c>
      <c r="D175" s="8" t="s">
        <v>1280</v>
      </c>
      <c r="E175" s="8" t="s">
        <v>1277</v>
      </c>
      <c r="F175" s="8" t="s">
        <v>1278</v>
      </c>
      <c r="G175" s="6" t="s">
        <v>34</v>
      </c>
      <c r="H175" s="6" t="s">
        <v>148</v>
      </c>
      <c r="I175" s="8" t="s">
        <v>63</v>
      </c>
      <c r="J175" s="9">
        <v>1</v>
      </c>
      <c r="K175" s="9">
        <v>544</v>
      </c>
      <c r="L175" s="9">
        <v>2023</v>
      </c>
      <c r="M175" s="8" t="s">
        <v>1281</v>
      </c>
      <c r="N175" s="8" t="s">
        <v>35</v>
      </c>
      <c r="O175" s="8" t="s">
        <v>87</v>
      </c>
      <c r="P175" s="6" t="s">
        <v>72</v>
      </c>
      <c r="Q175" s="8" t="s">
        <v>55</v>
      </c>
      <c r="R175" s="10" t="s">
        <v>1282</v>
      </c>
      <c r="S175" s="11" t="s">
        <v>1283</v>
      </c>
      <c r="T175" s="6"/>
      <c r="U175" s="17" t="str">
        <f>HYPERLINK("https://media.infra-m.ru/2021/2021446/cover/2021446.jpg", "Обложка")</f>
        <v>Обложка</v>
      </c>
      <c r="V175" s="17" t="str">
        <f>HYPERLINK("https://znanium.ru/catalog/product/961720", "Ознакомиться")</f>
        <v>Ознакомиться</v>
      </c>
      <c r="W175" s="8" t="s">
        <v>500</v>
      </c>
      <c r="X175" s="6"/>
      <c r="Y175" s="6"/>
      <c r="Z175" s="6" t="s">
        <v>57</v>
      </c>
      <c r="AA175" s="6" t="s">
        <v>501</v>
      </c>
    </row>
    <row r="176" spans="1:27" s="4" customFormat="1" ht="51.95" customHeight="1" x14ac:dyDescent="0.2">
      <c r="A176" s="5">
        <v>0</v>
      </c>
      <c r="B176" s="6" t="s">
        <v>1284</v>
      </c>
      <c r="C176" s="13">
        <v>1780</v>
      </c>
      <c r="D176" s="8" t="s">
        <v>1285</v>
      </c>
      <c r="E176" s="8" t="s">
        <v>1286</v>
      </c>
      <c r="F176" s="8" t="s">
        <v>1287</v>
      </c>
      <c r="G176" s="6" t="s">
        <v>40</v>
      </c>
      <c r="H176" s="6" t="s">
        <v>44</v>
      </c>
      <c r="I176" s="8" t="s">
        <v>63</v>
      </c>
      <c r="J176" s="9">
        <v>1</v>
      </c>
      <c r="K176" s="9">
        <v>383</v>
      </c>
      <c r="L176" s="9">
        <v>2024</v>
      </c>
      <c r="M176" s="8" t="s">
        <v>1288</v>
      </c>
      <c r="N176" s="8" t="s">
        <v>35</v>
      </c>
      <c r="O176" s="8" t="s">
        <v>87</v>
      </c>
      <c r="P176" s="6" t="s">
        <v>72</v>
      </c>
      <c r="Q176" s="8" t="s">
        <v>55</v>
      </c>
      <c r="R176" s="10" t="s">
        <v>1289</v>
      </c>
      <c r="S176" s="11" t="s">
        <v>1290</v>
      </c>
      <c r="T176" s="6"/>
      <c r="U176" s="17" t="str">
        <f>HYPERLINK("https://media.infra-m.ru/2053/2053251/cover/2053251.jpg", "Обложка")</f>
        <v>Обложка</v>
      </c>
      <c r="V176" s="17" t="str">
        <f>HYPERLINK("https://znanium.ru/catalog/product/2053251", "Ознакомиться")</f>
        <v>Ознакомиться</v>
      </c>
      <c r="W176" s="8" t="s">
        <v>500</v>
      </c>
      <c r="X176" s="6"/>
      <c r="Y176" s="6"/>
      <c r="Z176" s="6"/>
      <c r="AA176" s="6" t="s">
        <v>702</v>
      </c>
    </row>
    <row r="177" spans="1:27" s="4" customFormat="1" ht="51.95" customHeight="1" x14ac:dyDescent="0.2">
      <c r="A177" s="5">
        <v>0</v>
      </c>
      <c r="B177" s="6" t="s">
        <v>1291</v>
      </c>
      <c r="C177" s="13">
        <v>1614</v>
      </c>
      <c r="D177" s="8" t="s">
        <v>1292</v>
      </c>
      <c r="E177" s="8" t="s">
        <v>1293</v>
      </c>
      <c r="F177" s="8" t="s">
        <v>1294</v>
      </c>
      <c r="G177" s="6" t="s">
        <v>40</v>
      </c>
      <c r="H177" s="6" t="s">
        <v>44</v>
      </c>
      <c r="I177" s="8" t="s">
        <v>63</v>
      </c>
      <c r="J177" s="9">
        <v>1</v>
      </c>
      <c r="K177" s="9">
        <v>357</v>
      </c>
      <c r="L177" s="9">
        <v>2023</v>
      </c>
      <c r="M177" s="8" t="s">
        <v>1295</v>
      </c>
      <c r="N177" s="8" t="s">
        <v>35</v>
      </c>
      <c r="O177" s="8" t="s">
        <v>75</v>
      </c>
      <c r="P177" s="6" t="s">
        <v>72</v>
      </c>
      <c r="Q177" s="8" t="s">
        <v>55</v>
      </c>
      <c r="R177" s="10" t="s">
        <v>1296</v>
      </c>
      <c r="S177" s="11" t="s">
        <v>1297</v>
      </c>
      <c r="T177" s="6"/>
      <c r="U177" s="17" t="str">
        <f>HYPERLINK("https://media.infra-m.ru/1913/1913646/cover/1913646.jpg", "Обложка")</f>
        <v>Обложка</v>
      </c>
      <c r="V177" s="17" t="str">
        <f>HYPERLINK("https://znanium.ru/catalog/product/1657587", "Ознакомиться")</f>
        <v>Ознакомиться</v>
      </c>
      <c r="W177" s="8" t="s">
        <v>448</v>
      </c>
      <c r="X177" s="6"/>
      <c r="Y177" s="6" t="s">
        <v>30</v>
      </c>
      <c r="Z177" s="6" t="s">
        <v>57</v>
      </c>
      <c r="AA177" s="6" t="s">
        <v>79</v>
      </c>
    </row>
    <row r="178" spans="1:27" s="4" customFormat="1" ht="51.95" customHeight="1" x14ac:dyDescent="0.2">
      <c r="A178" s="5">
        <v>0</v>
      </c>
      <c r="B178" s="6" t="s">
        <v>1299</v>
      </c>
      <c r="C178" s="13">
        <v>1820</v>
      </c>
      <c r="D178" s="8" t="s">
        <v>1300</v>
      </c>
      <c r="E178" s="8" t="s">
        <v>1301</v>
      </c>
      <c r="F178" s="8" t="s">
        <v>1255</v>
      </c>
      <c r="G178" s="6" t="s">
        <v>40</v>
      </c>
      <c r="H178" s="6" t="s">
        <v>44</v>
      </c>
      <c r="I178" s="8" t="s">
        <v>63</v>
      </c>
      <c r="J178" s="9">
        <v>1</v>
      </c>
      <c r="K178" s="9">
        <v>480</v>
      </c>
      <c r="L178" s="9">
        <v>2022</v>
      </c>
      <c r="M178" s="8" t="s">
        <v>1302</v>
      </c>
      <c r="N178" s="8" t="s">
        <v>35</v>
      </c>
      <c r="O178" s="8" t="s">
        <v>75</v>
      </c>
      <c r="P178" s="6" t="s">
        <v>72</v>
      </c>
      <c r="Q178" s="8" t="s">
        <v>55</v>
      </c>
      <c r="R178" s="10" t="s">
        <v>1303</v>
      </c>
      <c r="S178" s="11" t="s">
        <v>747</v>
      </c>
      <c r="T178" s="6"/>
      <c r="U178" s="17" t="str">
        <f>HYPERLINK("https://media.infra-m.ru/1819/1819500/cover/1819500.jpg", "Обложка")</f>
        <v>Обложка</v>
      </c>
      <c r="V178" s="17" t="str">
        <f>HYPERLINK("https://znanium.ru/catalog/product/1819500", "Ознакомиться")</f>
        <v>Ознакомиться</v>
      </c>
      <c r="W178" s="8" t="s">
        <v>117</v>
      </c>
      <c r="X178" s="6"/>
      <c r="Y178" s="6"/>
      <c r="Z178" s="6"/>
      <c r="AA178" s="6" t="s">
        <v>413</v>
      </c>
    </row>
    <row r="179" spans="1:27" s="4" customFormat="1" ht="51.95" customHeight="1" x14ac:dyDescent="0.2">
      <c r="A179" s="5">
        <v>0</v>
      </c>
      <c r="B179" s="6" t="s">
        <v>1306</v>
      </c>
      <c r="C179" s="13">
        <v>1270</v>
      </c>
      <c r="D179" s="8" t="s">
        <v>1307</v>
      </c>
      <c r="E179" s="8" t="s">
        <v>1304</v>
      </c>
      <c r="F179" s="8" t="s">
        <v>1305</v>
      </c>
      <c r="G179" s="6" t="s">
        <v>40</v>
      </c>
      <c r="H179" s="6" t="s">
        <v>41</v>
      </c>
      <c r="I179" s="8" t="s">
        <v>63</v>
      </c>
      <c r="J179" s="9">
        <v>1</v>
      </c>
      <c r="K179" s="9">
        <v>267</v>
      </c>
      <c r="L179" s="9">
        <v>2024</v>
      </c>
      <c r="M179" s="8" t="s">
        <v>1308</v>
      </c>
      <c r="N179" s="8" t="s">
        <v>35</v>
      </c>
      <c r="O179" s="8" t="s">
        <v>75</v>
      </c>
      <c r="P179" s="6" t="s">
        <v>37</v>
      </c>
      <c r="Q179" s="8" t="s">
        <v>55</v>
      </c>
      <c r="R179" s="10" t="s">
        <v>1309</v>
      </c>
      <c r="S179" s="11" t="s">
        <v>1310</v>
      </c>
      <c r="T179" s="6"/>
      <c r="U179" s="17" t="str">
        <f>HYPERLINK("https://media.infra-m.ru/2131/2131870/cover/2131870.jpg", "Обложка")</f>
        <v>Обложка</v>
      </c>
      <c r="V179" s="17" t="str">
        <f>HYPERLINK("https://znanium.ru/catalog/product/2131870", "Ознакомиться")</f>
        <v>Ознакомиться</v>
      </c>
      <c r="W179" s="8" t="s">
        <v>141</v>
      </c>
      <c r="X179" s="6"/>
      <c r="Y179" s="6"/>
      <c r="Z179" s="6" t="s">
        <v>57</v>
      </c>
      <c r="AA179" s="6" t="s">
        <v>79</v>
      </c>
    </row>
    <row r="180" spans="1:27" s="4" customFormat="1" ht="51.95" customHeight="1" x14ac:dyDescent="0.2">
      <c r="A180" s="5">
        <v>0</v>
      </c>
      <c r="B180" s="6" t="s">
        <v>1311</v>
      </c>
      <c r="C180" s="13">
        <v>2240</v>
      </c>
      <c r="D180" s="8" t="s">
        <v>1312</v>
      </c>
      <c r="E180" s="8" t="s">
        <v>1313</v>
      </c>
      <c r="F180" s="8" t="s">
        <v>1314</v>
      </c>
      <c r="G180" s="6" t="s">
        <v>34</v>
      </c>
      <c r="H180" s="6" t="s">
        <v>148</v>
      </c>
      <c r="I180" s="8" t="s">
        <v>63</v>
      </c>
      <c r="J180" s="9">
        <v>1</v>
      </c>
      <c r="K180" s="9">
        <v>448</v>
      </c>
      <c r="L180" s="9">
        <v>2025</v>
      </c>
      <c r="M180" s="8" t="s">
        <v>1315</v>
      </c>
      <c r="N180" s="8" t="s">
        <v>35</v>
      </c>
      <c r="O180" s="8" t="s">
        <v>75</v>
      </c>
      <c r="P180" s="6" t="s">
        <v>37</v>
      </c>
      <c r="Q180" s="8" t="s">
        <v>55</v>
      </c>
      <c r="R180" s="10" t="s">
        <v>1316</v>
      </c>
      <c r="S180" s="11" t="s">
        <v>1317</v>
      </c>
      <c r="T180" s="6"/>
      <c r="U180" s="17" t="str">
        <f>HYPERLINK("https://media.infra-m.ru/2166/2166878/cover/2166878.jpg", "Обложка")</f>
        <v>Обложка</v>
      </c>
      <c r="V180" s="17" t="str">
        <f>HYPERLINK("https://znanium.ru/catalog/product/2166878", "Ознакомиться")</f>
        <v>Ознакомиться</v>
      </c>
      <c r="W180" s="8" t="s">
        <v>152</v>
      </c>
      <c r="X180" s="6"/>
      <c r="Y180" s="6" t="s">
        <v>30</v>
      </c>
      <c r="Z180" s="6"/>
      <c r="AA180" s="6" t="s">
        <v>207</v>
      </c>
    </row>
    <row r="181" spans="1:27" s="4" customFormat="1" ht="51.95" customHeight="1" x14ac:dyDescent="0.2">
      <c r="A181" s="5">
        <v>0</v>
      </c>
      <c r="B181" s="6" t="s">
        <v>1318</v>
      </c>
      <c r="C181" s="13">
        <v>1354</v>
      </c>
      <c r="D181" s="8" t="s">
        <v>1319</v>
      </c>
      <c r="E181" s="8" t="s">
        <v>1320</v>
      </c>
      <c r="F181" s="8" t="s">
        <v>1321</v>
      </c>
      <c r="G181" s="6" t="s">
        <v>40</v>
      </c>
      <c r="H181" s="6" t="s">
        <v>44</v>
      </c>
      <c r="I181" s="8" t="s">
        <v>63</v>
      </c>
      <c r="J181" s="9">
        <v>1</v>
      </c>
      <c r="K181" s="9">
        <v>288</v>
      </c>
      <c r="L181" s="9">
        <v>2024</v>
      </c>
      <c r="M181" s="8" t="s">
        <v>1322</v>
      </c>
      <c r="N181" s="8" t="s">
        <v>35</v>
      </c>
      <c r="O181" s="8" t="s">
        <v>75</v>
      </c>
      <c r="P181" s="6" t="s">
        <v>37</v>
      </c>
      <c r="Q181" s="8" t="s">
        <v>55</v>
      </c>
      <c r="R181" s="10" t="s">
        <v>1323</v>
      </c>
      <c r="S181" s="11" t="s">
        <v>1048</v>
      </c>
      <c r="T181" s="6"/>
      <c r="U181" s="17" t="str">
        <f>HYPERLINK("https://media.infra-m.ru/2142/2142577/cover/2142577.jpg", "Обложка")</f>
        <v>Обложка</v>
      </c>
      <c r="V181" s="17" t="str">
        <f>HYPERLINK("https://znanium.ru/catalog/product/1949037", "Ознакомиться")</f>
        <v>Ознакомиться</v>
      </c>
      <c r="W181" s="8" t="s">
        <v>186</v>
      </c>
      <c r="X181" s="6"/>
      <c r="Y181" s="6"/>
      <c r="Z181" s="6"/>
      <c r="AA181" s="6" t="s">
        <v>1324</v>
      </c>
    </row>
    <row r="182" spans="1:27" s="4" customFormat="1" ht="51.95" customHeight="1" x14ac:dyDescent="0.2">
      <c r="A182" s="5">
        <v>0</v>
      </c>
      <c r="B182" s="6" t="s">
        <v>1325</v>
      </c>
      <c r="C182" s="13">
        <v>1130</v>
      </c>
      <c r="D182" s="8" t="s">
        <v>1326</v>
      </c>
      <c r="E182" s="8" t="s">
        <v>1327</v>
      </c>
      <c r="F182" s="8" t="s">
        <v>844</v>
      </c>
      <c r="G182" s="6" t="s">
        <v>40</v>
      </c>
      <c r="H182" s="6" t="s">
        <v>187</v>
      </c>
      <c r="I182" s="8" t="s">
        <v>63</v>
      </c>
      <c r="J182" s="9">
        <v>1</v>
      </c>
      <c r="K182" s="9">
        <v>240</v>
      </c>
      <c r="L182" s="9">
        <v>2024</v>
      </c>
      <c r="M182" s="8" t="s">
        <v>1328</v>
      </c>
      <c r="N182" s="8" t="s">
        <v>35</v>
      </c>
      <c r="O182" s="8" t="s">
        <v>75</v>
      </c>
      <c r="P182" s="6" t="s">
        <v>72</v>
      </c>
      <c r="Q182" s="8" t="s">
        <v>55</v>
      </c>
      <c r="R182" s="10" t="s">
        <v>1329</v>
      </c>
      <c r="S182" s="11" t="s">
        <v>1330</v>
      </c>
      <c r="T182" s="6"/>
      <c r="U182" s="17" t="str">
        <f>HYPERLINK("https://media.infra-m.ru/2135/2135608/cover/2135608.jpg", "Обложка")</f>
        <v>Обложка</v>
      </c>
      <c r="V182" s="17" t="str">
        <f>HYPERLINK("https://znanium.ru/catalog/product/2135608", "Ознакомиться")</f>
        <v>Ознакомиться</v>
      </c>
      <c r="W182" s="8" t="s">
        <v>393</v>
      </c>
      <c r="X182" s="6"/>
      <c r="Y182" s="6" t="s">
        <v>30</v>
      </c>
      <c r="Z182" s="6"/>
      <c r="AA182" s="6" t="s">
        <v>190</v>
      </c>
    </row>
    <row r="183" spans="1:27" s="4" customFormat="1" ht="51.95" customHeight="1" x14ac:dyDescent="0.2">
      <c r="A183" s="5">
        <v>0</v>
      </c>
      <c r="B183" s="6" t="s">
        <v>1334</v>
      </c>
      <c r="C183" s="13">
        <v>1030</v>
      </c>
      <c r="D183" s="8" t="s">
        <v>1335</v>
      </c>
      <c r="E183" s="8" t="s">
        <v>1336</v>
      </c>
      <c r="F183" s="8" t="s">
        <v>1331</v>
      </c>
      <c r="G183" s="6" t="s">
        <v>40</v>
      </c>
      <c r="H183" s="6" t="s">
        <v>41</v>
      </c>
      <c r="I183" s="8" t="s">
        <v>63</v>
      </c>
      <c r="J183" s="9">
        <v>1</v>
      </c>
      <c r="K183" s="9">
        <v>216</v>
      </c>
      <c r="L183" s="9">
        <v>2024</v>
      </c>
      <c r="M183" s="8" t="s">
        <v>1337</v>
      </c>
      <c r="N183" s="8" t="s">
        <v>35</v>
      </c>
      <c r="O183" s="8" t="s">
        <v>36</v>
      </c>
      <c r="P183" s="6" t="s">
        <v>37</v>
      </c>
      <c r="Q183" s="8" t="s">
        <v>55</v>
      </c>
      <c r="R183" s="10" t="s">
        <v>622</v>
      </c>
      <c r="S183" s="11" t="s">
        <v>1338</v>
      </c>
      <c r="T183" s="6" t="s">
        <v>67</v>
      </c>
      <c r="U183" s="17" t="str">
        <f>HYPERLINK("https://media.infra-m.ru/2131/2131861/cover/2131861.jpg", "Обложка")</f>
        <v>Обложка</v>
      </c>
      <c r="V183" s="17" t="str">
        <f>HYPERLINK("https://znanium.ru/catalog/product/2131861", "Ознакомиться")</f>
        <v>Ознакомиться</v>
      </c>
      <c r="W183" s="8" t="s">
        <v>1333</v>
      </c>
      <c r="X183" s="6"/>
      <c r="Y183" s="6"/>
      <c r="Z183" s="6" t="s">
        <v>399</v>
      </c>
      <c r="AA183" s="6" t="s">
        <v>225</v>
      </c>
    </row>
    <row r="184" spans="1:27" s="4" customFormat="1" ht="51.95" customHeight="1" x14ac:dyDescent="0.2">
      <c r="A184" s="5">
        <v>0</v>
      </c>
      <c r="B184" s="6" t="s">
        <v>1339</v>
      </c>
      <c r="C184" s="13">
        <v>1800</v>
      </c>
      <c r="D184" s="8" t="s">
        <v>1340</v>
      </c>
      <c r="E184" s="8" t="s">
        <v>1341</v>
      </c>
      <c r="F184" s="8" t="s">
        <v>770</v>
      </c>
      <c r="G184" s="6" t="s">
        <v>40</v>
      </c>
      <c r="H184" s="6" t="s">
        <v>44</v>
      </c>
      <c r="I184" s="8" t="s">
        <v>63</v>
      </c>
      <c r="J184" s="9">
        <v>1</v>
      </c>
      <c r="K184" s="9">
        <v>399</v>
      </c>
      <c r="L184" s="9">
        <v>2023</v>
      </c>
      <c r="M184" s="8" t="s">
        <v>1342</v>
      </c>
      <c r="N184" s="8" t="s">
        <v>35</v>
      </c>
      <c r="O184" s="8" t="s">
        <v>36</v>
      </c>
      <c r="P184" s="6" t="s">
        <v>37</v>
      </c>
      <c r="Q184" s="8" t="s">
        <v>55</v>
      </c>
      <c r="R184" s="10" t="s">
        <v>754</v>
      </c>
      <c r="S184" s="11" t="s">
        <v>1145</v>
      </c>
      <c r="T184" s="6"/>
      <c r="U184" s="17" t="str">
        <f>HYPERLINK("https://media.infra-m.ru/1941/1941740/cover/1941740.jpg", "Обложка")</f>
        <v>Обложка</v>
      </c>
      <c r="V184" s="17" t="str">
        <f>HYPERLINK("https://znanium.ru/catalog/product/1941740", "Ознакомиться")</f>
        <v>Ознакомиться</v>
      </c>
      <c r="W184" s="8" t="s">
        <v>250</v>
      </c>
      <c r="X184" s="6"/>
      <c r="Y184" s="6"/>
      <c r="Z184" s="6"/>
      <c r="AA184" s="6" t="s">
        <v>1343</v>
      </c>
    </row>
    <row r="185" spans="1:27" s="15" customFormat="1" ht="21.95" customHeight="1" x14ac:dyDescent="0.2"/>
    <row r="186" spans="1:27" ht="15.95" customHeight="1" x14ac:dyDescent="0.25">
      <c r="A186" s="28" t="s">
        <v>23</v>
      </c>
      <c r="B186" s="28"/>
    </row>
    <row r="187" spans="1:27" s="16" customFormat="1" ht="12.95" customHeight="1" x14ac:dyDescent="0.2"/>
    <row r="188" spans="1:27" s="16" customFormat="1" ht="12.95" customHeight="1" x14ac:dyDescent="0.2">
      <c r="A188" s="18" t="s">
        <v>1344</v>
      </c>
      <c r="B188" s="18"/>
      <c r="C188" s="18" t="s">
        <v>1345</v>
      </c>
      <c r="D188" s="18"/>
      <c r="E188" s="18"/>
    </row>
    <row r="189" spans="1:27" s="16" customFormat="1" ht="12.95" customHeight="1" x14ac:dyDescent="0.2">
      <c r="A189" s="18" t="s">
        <v>1346</v>
      </c>
      <c r="B189" s="18"/>
      <c r="C189" s="18" t="s">
        <v>1347</v>
      </c>
      <c r="D189" s="18"/>
      <c r="E189" s="18"/>
    </row>
    <row r="190" spans="1:27" s="16" customFormat="1" ht="12.95" customHeight="1" x14ac:dyDescent="0.2">
      <c r="A190" s="18" t="s">
        <v>1348</v>
      </c>
      <c r="B190" s="18"/>
      <c r="C190" s="18" t="s">
        <v>1347</v>
      </c>
      <c r="D190" s="18"/>
      <c r="E190" s="18"/>
    </row>
    <row r="191" spans="1:27" s="16" customFormat="1" ht="12.95" customHeight="1" x14ac:dyDescent="0.2">
      <c r="A191" s="18" t="s">
        <v>1349</v>
      </c>
      <c r="B191" s="18"/>
      <c r="C191" s="18" t="s">
        <v>1350</v>
      </c>
      <c r="D191" s="18"/>
      <c r="E191" s="18"/>
    </row>
    <row r="192" spans="1:27" s="16" customFormat="1" ht="12.95" customHeight="1" x14ac:dyDescent="0.2">
      <c r="A192" s="18" t="s">
        <v>1351</v>
      </c>
      <c r="B192" s="18"/>
      <c r="C192" s="18" t="s">
        <v>1352</v>
      </c>
      <c r="D192" s="18"/>
      <c r="E192" s="18"/>
    </row>
    <row r="193" spans="1:5" s="16" customFormat="1" ht="12.95" customHeight="1" x14ac:dyDescent="0.2">
      <c r="A193" s="18" t="s">
        <v>1353</v>
      </c>
      <c r="B193" s="18"/>
      <c r="C193" s="18" t="s">
        <v>1354</v>
      </c>
      <c r="D193" s="18"/>
      <c r="E193" s="18"/>
    </row>
    <row r="194" spans="1:5" s="16" customFormat="1" ht="12.95" customHeight="1" x14ac:dyDescent="0.2">
      <c r="A194" s="18" t="s">
        <v>1355</v>
      </c>
      <c r="B194" s="18"/>
      <c r="C194" s="18" t="s">
        <v>1356</v>
      </c>
      <c r="D194" s="18"/>
      <c r="E194" s="18"/>
    </row>
    <row r="195" spans="1:5" s="16" customFormat="1" ht="12.95" customHeight="1" x14ac:dyDescent="0.2">
      <c r="A195" s="18" t="s">
        <v>1357</v>
      </c>
      <c r="B195" s="18"/>
      <c r="C195" s="18" t="s">
        <v>1358</v>
      </c>
      <c r="D195" s="18"/>
      <c r="E195" s="18"/>
    </row>
    <row r="196" spans="1:5" s="16" customFormat="1" ht="12.95" customHeight="1" x14ac:dyDescent="0.2">
      <c r="A196" s="18" t="s">
        <v>1359</v>
      </c>
      <c r="B196" s="18"/>
      <c r="C196" s="18" t="s">
        <v>1347</v>
      </c>
      <c r="D196" s="18"/>
      <c r="E196" s="18"/>
    </row>
    <row r="197" spans="1:5" s="16" customFormat="1" ht="12.95" customHeight="1" x14ac:dyDescent="0.2">
      <c r="A197" s="18" t="s">
        <v>1161</v>
      </c>
      <c r="B197" s="18"/>
      <c r="C197" s="18" t="s">
        <v>1360</v>
      </c>
      <c r="D197" s="18"/>
      <c r="E197" s="18"/>
    </row>
    <row r="198" spans="1:5" s="16" customFormat="1" ht="12.95" customHeight="1" x14ac:dyDescent="0.2">
      <c r="A198" s="18" t="s">
        <v>1361</v>
      </c>
      <c r="B198" s="18"/>
      <c r="C198" s="18" t="s">
        <v>1354</v>
      </c>
      <c r="D198" s="18"/>
      <c r="E198" s="18"/>
    </row>
    <row r="199" spans="1:5" s="16" customFormat="1" ht="12.95" customHeight="1" x14ac:dyDescent="0.2">
      <c r="A199" s="18" t="s">
        <v>615</v>
      </c>
      <c r="B199" s="18"/>
      <c r="C199" s="18" t="s">
        <v>1358</v>
      </c>
      <c r="D199" s="18"/>
      <c r="E199" s="18"/>
    </row>
    <row r="200" spans="1:5" s="16" customFormat="1" ht="12.95" customHeight="1" x14ac:dyDescent="0.2">
      <c r="A200" s="18" t="s">
        <v>1362</v>
      </c>
      <c r="B200" s="18"/>
      <c r="C200" s="18" t="s">
        <v>1363</v>
      </c>
      <c r="D200" s="18"/>
      <c r="E200" s="18"/>
    </row>
    <row r="201" spans="1:5" s="16" customFormat="1" ht="12.95" customHeight="1" x14ac:dyDescent="0.2">
      <c r="A201" s="18" t="s">
        <v>1364</v>
      </c>
      <c r="B201" s="18"/>
      <c r="C201" s="18" t="s">
        <v>1347</v>
      </c>
      <c r="D201" s="18"/>
      <c r="E201" s="18"/>
    </row>
    <row r="202" spans="1:5" s="16" customFormat="1" ht="12.95" customHeight="1" x14ac:dyDescent="0.2">
      <c r="A202" s="18" t="s">
        <v>1365</v>
      </c>
      <c r="B202" s="18"/>
      <c r="C202" s="18" t="s">
        <v>1360</v>
      </c>
      <c r="D202" s="18"/>
      <c r="E202" s="18"/>
    </row>
    <row r="203" spans="1:5" s="16" customFormat="1" ht="12.95" customHeight="1" x14ac:dyDescent="0.2">
      <c r="A203" s="18" t="s">
        <v>1366</v>
      </c>
      <c r="B203" s="18"/>
      <c r="C203" s="18" t="s">
        <v>1354</v>
      </c>
      <c r="D203" s="18"/>
      <c r="E203" s="18"/>
    </row>
    <row r="204" spans="1:5" s="16" customFormat="1" ht="12.95" customHeight="1" x14ac:dyDescent="0.2">
      <c r="A204" s="18" t="s">
        <v>1367</v>
      </c>
      <c r="B204" s="18"/>
      <c r="C204" s="18" t="s">
        <v>1363</v>
      </c>
      <c r="D204" s="18"/>
      <c r="E204" s="18"/>
    </row>
    <row r="205" spans="1:5" s="16" customFormat="1" ht="12.95" customHeight="1" x14ac:dyDescent="0.2">
      <c r="A205" s="18" t="s">
        <v>1368</v>
      </c>
      <c r="B205" s="18"/>
      <c r="C205" s="18" t="s">
        <v>1369</v>
      </c>
      <c r="D205" s="18"/>
      <c r="E205" s="18"/>
    </row>
    <row r="206" spans="1:5" s="16" customFormat="1" ht="12.95" customHeight="1" x14ac:dyDescent="0.2">
      <c r="A206" s="18" t="s">
        <v>1368</v>
      </c>
      <c r="B206" s="18"/>
      <c r="C206" s="18" t="s">
        <v>1369</v>
      </c>
      <c r="D206" s="18"/>
      <c r="E206" s="18"/>
    </row>
    <row r="207" spans="1:5" s="16" customFormat="1" ht="12.95" customHeight="1" x14ac:dyDescent="0.2">
      <c r="A207" s="18" t="s">
        <v>1370</v>
      </c>
      <c r="B207" s="18"/>
      <c r="C207" s="18" t="s">
        <v>1352</v>
      </c>
      <c r="D207" s="18"/>
      <c r="E207" s="18"/>
    </row>
    <row r="208" spans="1:5" s="16" customFormat="1" ht="12.95" customHeight="1" x14ac:dyDescent="0.2">
      <c r="A208" s="18" t="s">
        <v>1371</v>
      </c>
      <c r="B208" s="18"/>
      <c r="C208" s="18" t="s">
        <v>1372</v>
      </c>
      <c r="D208" s="18"/>
      <c r="E208" s="18"/>
    </row>
    <row r="209" spans="1:5" s="16" customFormat="1" ht="12.95" customHeight="1" x14ac:dyDescent="0.2">
      <c r="A209" s="18" t="s">
        <v>1373</v>
      </c>
      <c r="B209" s="18"/>
      <c r="C209" s="18" t="s">
        <v>1374</v>
      </c>
      <c r="D209" s="18"/>
      <c r="E209" s="18"/>
    </row>
    <row r="210" spans="1:5" s="16" customFormat="1" ht="12.95" customHeight="1" x14ac:dyDescent="0.2">
      <c r="A210" s="18" t="s">
        <v>502</v>
      </c>
      <c r="B210" s="18"/>
      <c r="C210" s="18" t="s">
        <v>1375</v>
      </c>
      <c r="D210" s="18"/>
      <c r="E210" s="18"/>
    </row>
    <row r="211" spans="1:5" s="16" customFormat="1" ht="12.95" customHeight="1" x14ac:dyDescent="0.2">
      <c r="A211" s="18" t="s">
        <v>1376</v>
      </c>
      <c r="B211" s="18"/>
      <c r="C211" s="18" t="s">
        <v>1352</v>
      </c>
      <c r="D211" s="18"/>
      <c r="E211" s="18"/>
    </row>
    <row r="212" spans="1:5" s="16" customFormat="1" ht="12.95" customHeight="1" x14ac:dyDescent="0.2">
      <c r="A212" s="18" t="s">
        <v>1377</v>
      </c>
      <c r="B212" s="18"/>
      <c r="C212" s="18" t="s">
        <v>1372</v>
      </c>
      <c r="D212" s="18"/>
      <c r="E212" s="18"/>
    </row>
    <row r="213" spans="1:5" s="16" customFormat="1" ht="12.95" customHeight="1" x14ac:dyDescent="0.2">
      <c r="A213" s="18" t="s">
        <v>1378</v>
      </c>
      <c r="B213" s="18"/>
      <c r="C213" s="18" t="s">
        <v>1374</v>
      </c>
      <c r="D213" s="18"/>
      <c r="E213" s="18"/>
    </row>
    <row r="214" spans="1:5" s="16" customFormat="1" ht="12.95" customHeight="1" x14ac:dyDescent="0.2">
      <c r="A214" s="18" t="s">
        <v>1379</v>
      </c>
      <c r="B214" s="18"/>
      <c r="C214" s="18" t="s">
        <v>1375</v>
      </c>
      <c r="D214" s="18"/>
      <c r="E214" s="18"/>
    </row>
    <row r="215" spans="1:5" s="16" customFormat="1" ht="12.95" customHeight="1" x14ac:dyDescent="0.2">
      <c r="A215" s="18" t="s">
        <v>1380</v>
      </c>
      <c r="B215" s="18"/>
      <c r="C215" s="18" t="s">
        <v>1381</v>
      </c>
      <c r="D215" s="18"/>
      <c r="E215" s="18"/>
    </row>
    <row r="216" spans="1:5" s="16" customFormat="1" ht="12.95" customHeight="1" x14ac:dyDescent="0.2">
      <c r="A216" s="18" t="s">
        <v>1382</v>
      </c>
      <c r="B216" s="18"/>
      <c r="C216" s="18" t="s">
        <v>1383</v>
      </c>
      <c r="D216" s="18"/>
      <c r="E216" s="18"/>
    </row>
    <row r="217" spans="1:5" s="16" customFormat="1" ht="12.95" customHeight="1" x14ac:dyDescent="0.2">
      <c r="A217" s="18" t="s">
        <v>1384</v>
      </c>
      <c r="B217" s="18"/>
      <c r="C217" s="18" t="s">
        <v>1385</v>
      </c>
      <c r="D217" s="18"/>
      <c r="E217" s="18"/>
    </row>
    <row r="218" spans="1:5" s="16" customFormat="1" ht="12.95" customHeight="1" x14ac:dyDescent="0.2">
      <c r="A218" s="18" t="s">
        <v>1386</v>
      </c>
      <c r="B218" s="18"/>
      <c r="C218" s="18" t="s">
        <v>1387</v>
      </c>
      <c r="D218" s="18"/>
      <c r="E218" s="18"/>
    </row>
    <row r="219" spans="1:5" s="16" customFormat="1" ht="12.95" customHeight="1" x14ac:dyDescent="0.2">
      <c r="A219" s="18" t="s">
        <v>1388</v>
      </c>
      <c r="B219" s="18"/>
      <c r="C219" s="18" t="s">
        <v>1374</v>
      </c>
      <c r="D219" s="18"/>
      <c r="E219" s="18"/>
    </row>
    <row r="220" spans="1:5" s="16" customFormat="1" ht="12.95" customHeight="1" x14ac:dyDescent="0.2">
      <c r="A220" s="18" t="s">
        <v>1389</v>
      </c>
      <c r="B220" s="18"/>
      <c r="C220" s="18" t="s">
        <v>1385</v>
      </c>
      <c r="D220" s="18"/>
      <c r="E220" s="18"/>
    </row>
    <row r="221" spans="1:5" s="16" customFormat="1" ht="12.95" customHeight="1" x14ac:dyDescent="0.2">
      <c r="A221" s="18" t="s">
        <v>1390</v>
      </c>
      <c r="B221" s="18"/>
      <c r="C221" s="18" t="s">
        <v>1387</v>
      </c>
      <c r="D221" s="18"/>
      <c r="E221" s="18"/>
    </row>
    <row r="222" spans="1:5" s="16" customFormat="1" ht="12.95" customHeight="1" x14ac:dyDescent="0.2">
      <c r="A222" s="18" t="s">
        <v>1391</v>
      </c>
      <c r="B222" s="18"/>
      <c r="C222" s="18" t="s">
        <v>1392</v>
      </c>
      <c r="D222" s="18"/>
      <c r="E222" s="18"/>
    </row>
    <row r="223" spans="1:5" s="16" customFormat="1" ht="12.95" customHeight="1" x14ac:dyDescent="0.2">
      <c r="A223" s="18" t="s">
        <v>1393</v>
      </c>
      <c r="B223" s="18"/>
      <c r="C223" s="18" t="s">
        <v>1394</v>
      </c>
      <c r="D223" s="18"/>
      <c r="E223" s="18"/>
    </row>
    <row r="224" spans="1:5" s="16" customFormat="1" ht="12.95" customHeight="1" x14ac:dyDescent="0.2">
      <c r="A224" s="18" t="s">
        <v>1395</v>
      </c>
      <c r="B224" s="18"/>
      <c r="C224" s="18" t="s">
        <v>1396</v>
      </c>
      <c r="D224" s="18"/>
      <c r="E224" s="18"/>
    </row>
    <row r="225" spans="1:5" s="16" customFormat="1" ht="12.95" customHeight="1" x14ac:dyDescent="0.2">
      <c r="A225" s="18" t="s">
        <v>1397</v>
      </c>
      <c r="B225" s="18"/>
      <c r="C225" s="18" t="s">
        <v>1372</v>
      </c>
      <c r="D225" s="18"/>
      <c r="E225" s="18"/>
    </row>
    <row r="226" spans="1:5" s="16" customFormat="1" ht="12.95" customHeight="1" x14ac:dyDescent="0.2">
      <c r="A226" s="18" t="s">
        <v>1398</v>
      </c>
      <c r="B226" s="18"/>
      <c r="C226" s="18" t="s">
        <v>1374</v>
      </c>
      <c r="D226" s="18"/>
      <c r="E226" s="18"/>
    </row>
    <row r="227" spans="1:5" s="16" customFormat="1" ht="12.95" customHeight="1" x14ac:dyDescent="0.2">
      <c r="A227" s="18" t="s">
        <v>1399</v>
      </c>
      <c r="B227" s="18"/>
      <c r="C227" s="18" t="s">
        <v>1400</v>
      </c>
      <c r="D227" s="18"/>
      <c r="E227" s="18"/>
    </row>
    <row r="228" spans="1:5" s="16" customFormat="1" ht="12.95" customHeight="1" x14ac:dyDescent="0.2">
      <c r="A228" s="18" t="s">
        <v>1401</v>
      </c>
      <c r="B228" s="18"/>
      <c r="C228" s="18" t="s">
        <v>1402</v>
      </c>
      <c r="D228" s="18"/>
      <c r="E228" s="18"/>
    </row>
    <row r="229" spans="1:5" s="16" customFormat="1" ht="12.95" customHeight="1" x14ac:dyDescent="0.2">
      <c r="A229" s="18" t="s">
        <v>1403</v>
      </c>
      <c r="B229" s="18"/>
      <c r="C229" s="18" t="s">
        <v>1404</v>
      </c>
      <c r="D229" s="18"/>
      <c r="E229" s="18"/>
    </row>
    <row r="230" spans="1:5" s="16" customFormat="1" ht="12.95" customHeight="1" x14ac:dyDescent="0.2">
      <c r="A230" s="18" t="s">
        <v>1405</v>
      </c>
      <c r="B230" s="18"/>
      <c r="C230" s="18" t="s">
        <v>1406</v>
      </c>
      <c r="D230" s="18"/>
      <c r="E230" s="18"/>
    </row>
    <row r="231" spans="1:5" s="16" customFormat="1" ht="12.95" customHeight="1" x14ac:dyDescent="0.2">
      <c r="A231" s="18" t="s">
        <v>1407</v>
      </c>
      <c r="B231" s="18"/>
      <c r="C231" s="18" t="s">
        <v>1408</v>
      </c>
      <c r="D231" s="18"/>
      <c r="E231" s="18"/>
    </row>
    <row r="232" spans="1:5" s="16" customFormat="1" ht="12.95" customHeight="1" x14ac:dyDescent="0.2">
      <c r="A232" s="18" t="s">
        <v>1409</v>
      </c>
      <c r="B232" s="18"/>
      <c r="C232" s="18" t="s">
        <v>1410</v>
      </c>
      <c r="D232" s="18"/>
      <c r="E232" s="18"/>
    </row>
    <row r="233" spans="1:5" s="16" customFormat="1" ht="12.95" customHeight="1" x14ac:dyDescent="0.2">
      <c r="A233" s="18" t="s">
        <v>1411</v>
      </c>
      <c r="B233" s="18"/>
      <c r="C233" s="18" t="s">
        <v>1412</v>
      </c>
      <c r="D233" s="18"/>
      <c r="E233" s="18"/>
    </row>
    <row r="234" spans="1:5" s="16" customFormat="1" ht="12.95" customHeight="1" x14ac:dyDescent="0.2">
      <c r="A234" s="18" t="s">
        <v>1413</v>
      </c>
      <c r="B234" s="18"/>
      <c r="C234" s="18" t="s">
        <v>1414</v>
      </c>
      <c r="D234" s="18"/>
      <c r="E234" s="18"/>
    </row>
    <row r="235" spans="1:5" s="16" customFormat="1" ht="12.95" customHeight="1" x14ac:dyDescent="0.2">
      <c r="A235" s="18" t="s">
        <v>1415</v>
      </c>
      <c r="B235" s="18"/>
      <c r="C235" s="18" t="s">
        <v>1416</v>
      </c>
      <c r="D235" s="18"/>
      <c r="E235" s="18"/>
    </row>
    <row r="236" spans="1:5" s="16" customFormat="1" ht="12.95" customHeight="1" x14ac:dyDescent="0.2">
      <c r="A236" s="18" t="s">
        <v>1417</v>
      </c>
      <c r="B236" s="18"/>
      <c r="C236" s="18" t="s">
        <v>1418</v>
      </c>
      <c r="D236" s="18"/>
      <c r="E236" s="18"/>
    </row>
    <row r="237" spans="1:5" s="16" customFormat="1" ht="12.95" customHeight="1" x14ac:dyDescent="0.2">
      <c r="A237" s="18" t="s">
        <v>1419</v>
      </c>
      <c r="B237" s="18"/>
      <c r="C237" s="18" t="s">
        <v>1420</v>
      </c>
      <c r="D237" s="18"/>
      <c r="E237" s="18"/>
    </row>
    <row r="238" spans="1:5" s="16" customFormat="1" ht="12.95" customHeight="1" x14ac:dyDescent="0.2">
      <c r="A238" s="18" t="s">
        <v>1421</v>
      </c>
      <c r="B238" s="18"/>
      <c r="C238" s="18" t="s">
        <v>1422</v>
      </c>
      <c r="D238" s="18"/>
      <c r="E238" s="18"/>
    </row>
    <row r="239" spans="1:5" s="16" customFormat="1" ht="12.95" customHeight="1" x14ac:dyDescent="0.2">
      <c r="A239" s="18" t="s">
        <v>1423</v>
      </c>
      <c r="B239" s="18"/>
      <c r="C239" s="18" t="s">
        <v>1424</v>
      </c>
      <c r="D239" s="18"/>
      <c r="E239" s="18"/>
    </row>
    <row r="240" spans="1:5" s="16" customFormat="1" ht="12.95" customHeight="1" x14ac:dyDescent="0.2">
      <c r="A240" s="18" t="s">
        <v>1425</v>
      </c>
      <c r="B240" s="18"/>
      <c r="C240" s="18" t="s">
        <v>1426</v>
      </c>
      <c r="D240" s="18"/>
      <c r="E240" s="18"/>
    </row>
    <row r="241" spans="1:5" s="16" customFormat="1" ht="12.95" customHeight="1" x14ac:dyDescent="0.2">
      <c r="A241" s="18" t="s">
        <v>1427</v>
      </c>
      <c r="B241" s="18"/>
      <c r="C241" s="18" t="s">
        <v>1428</v>
      </c>
      <c r="D241" s="18"/>
      <c r="E241" s="18"/>
    </row>
    <row r="242" spans="1:5" s="16" customFormat="1" ht="12.95" customHeight="1" x14ac:dyDescent="0.2">
      <c r="A242" s="18" t="s">
        <v>1429</v>
      </c>
      <c r="B242" s="18"/>
      <c r="C242" s="18" t="s">
        <v>1426</v>
      </c>
      <c r="D242" s="18"/>
      <c r="E242" s="18"/>
    </row>
    <row r="243" spans="1:5" s="16" customFormat="1" ht="12.95" customHeight="1" x14ac:dyDescent="0.2">
      <c r="A243" s="18" t="s">
        <v>1430</v>
      </c>
      <c r="B243" s="18"/>
      <c r="C243" s="18" t="s">
        <v>1431</v>
      </c>
      <c r="D243" s="18"/>
      <c r="E243" s="18"/>
    </row>
    <row r="244" spans="1:5" s="16" customFormat="1" ht="12.95" customHeight="1" x14ac:dyDescent="0.2">
      <c r="A244" s="18" t="s">
        <v>1432</v>
      </c>
      <c r="B244" s="18"/>
      <c r="C244" s="18" t="s">
        <v>1433</v>
      </c>
      <c r="D244" s="18"/>
      <c r="E244" s="18"/>
    </row>
    <row r="245" spans="1:5" s="16" customFormat="1" ht="12.95" customHeight="1" x14ac:dyDescent="0.2">
      <c r="A245" s="18" t="s">
        <v>1434</v>
      </c>
      <c r="B245" s="18"/>
      <c r="C245" s="18" t="s">
        <v>1435</v>
      </c>
      <c r="D245" s="18"/>
      <c r="E245" s="18"/>
    </row>
    <row r="246" spans="1:5" s="16" customFormat="1" ht="12.95" customHeight="1" x14ac:dyDescent="0.2">
      <c r="A246" s="18" t="s">
        <v>1436</v>
      </c>
      <c r="B246" s="18"/>
      <c r="C246" s="18" t="s">
        <v>1437</v>
      </c>
      <c r="D246" s="18"/>
      <c r="E246" s="18"/>
    </row>
    <row r="247" spans="1:5" s="16" customFormat="1" ht="12.95" customHeight="1" x14ac:dyDescent="0.2">
      <c r="A247" s="18" t="s">
        <v>1438</v>
      </c>
      <c r="B247" s="18"/>
      <c r="C247" s="18" t="s">
        <v>1437</v>
      </c>
      <c r="D247" s="18"/>
      <c r="E247" s="18"/>
    </row>
    <row r="248" spans="1:5" s="16" customFormat="1" ht="12.95" customHeight="1" x14ac:dyDescent="0.2">
      <c r="A248" s="18" t="s">
        <v>1439</v>
      </c>
      <c r="B248" s="18"/>
      <c r="C248" s="18" t="s">
        <v>1433</v>
      </c>
      <c r="D248" s="18"/>
      <c r="E248" s="18"/>
    </row>
    <row r="249" spans="1:5" s="16" customFormat="1" ht="12.95" customHeight="1" x14ac:dyDescent="0.2">
      <c r="A249" s="18" t="s">
        <v>1440</v>
      </c>
      <c r="B249" s="18"/>
      <c r="C249" s="18" t="s">
        <v>1433</v>
      </c>
      <c r="D249" s="18"/>
      <c r="E249" s="18"/>
    </row>
    <row r="250" spans="1:5" s="16" customFormat="1" ht="12.95" customHeight="1" x14ac:dyDescent="0.2">
      <c r="A250" s="18" t="s">
        <v>1441</v>
      </c>
      <c r="B250" s="18"/>
      <c r="C250" s="18" t="s">
        <v>1437</v>
      </c>
      <c r="D250" s="18"/>
      <c r="E250" s="18"/>
    </row>
    <row r="251" spans="1:5" s="16" customFormat="1" ht="12.95" customHeight="1" x14ac:dyDescent="0.2">
      <c r="A251" s="18" t="s">
        <v>1442</v>
      </c>
      <c r="B251" s="18"/>
      <c r="C251" s="18" t="s">
        <v>1443</v>
      </c>
      <c r="D251" s="18"/>
      <c r="E251" s="18"/>
    </row>
    <row r="252" spans="1:5" s="16" customFormat="1" ht="12.95" customHeight="1" x14ac:dyDescent="0.2">
      <c r="A252" s="18" t="s">
        <v>1444</v>
      </c>
      <c r="B252" s="18"/>
      <c r="C252" s="18" t="s">
        <v>1445</v>
      </c>
      <c r="D252" s="18"/>
      <c r="E252" s="18"/>
    </row>
    <row r="253" spans="1:5" s="16" customFormat="1" ht="12.95" customHeight="1" x14ac:dyDescent="0.2">
      <c r="A253" s="18" t="s">
        <v>1446</v>
      </c>
      <c r="B253" s="18"/>
      <c r="C253" s="18" t="s">
        <v>1447</v>
      </c>
      <c r="D253" s="18"/>
      <c r="E253" s="18"/>
    </row>
    <row r="254" spans="1:5" s="16" customFormat="1" ht="12.95" customHeight="1" x14ac:dyDescent="0.2">
      <c r="A254" s="18" t="s">
        <v>1448</v>
      </c>
      <c r="B254" s="18"/>
      <c r="C254" s="18" t="s">
        <v>1449</v>
      </c>
      <c r="D254" s="18"/>
      <c r="E254" s="18"/>
    </row>
    <row r="255" spans="1:5" s="16" customFormat="1" ht="12.95" customHeight="1" x14ac:dyDescent="0.2">
      <c r="A255" s="18" t="s">
        <v>1450</v>
      </c>
      <c r="B255" s="18"/>
      <c r="C255" s="18" t="s">
        <v>1451</v>
      </c>
      <c r="D255" s="18"/>
      <c r="E255" s="18"/>
    </row>
    <row r="256" spans="1:5" s="16" customFormat="1" ht="12.95" customHeight="1" x14ac:dyDescent="0.2">
      <c r="A256" s="18" t="s">
        <v>1452</v>
      </c>
      <c r="B256" s="18"/>
      <c r="C256" s="18" t="s">
        <v>1453</v>
      </c>
      <c r="D256" s="18"/>
      <c r="E256" s="18"/>
    </row>
    <row r="257" spans="1:5" s="16" customFormat="1" ht="12.95" customHeight="1" x14ac:dyDescent="0.2">
      <c r="A257" s="18" t="s">
        <v>1454</v>
      </c>
      <c r="B257" s="18"/>
      <c r="C257" s="18" t="s">
        <v>1455</v>
      </c>
      <c r="D257" s="18"/>
      <c r="E257" s="18"/>
    </row>
    <row r="258" spans="1:5" s="16" customFormat="1" ht="12.95" customHeight="1" x14ac:dyDescent="0.2">
      <c r="A258" s="18" t="s">
        <v>1456</v>
      </c>
      <c r="B258" s="18"/>
      <c r="C258" s="18" t="s">
        <v>1457</v>
      </c>
      <c r="D258" s="18"/>
      <c r="E258" s="18"/>
    </row>
    <row r="259" spans="1:5" s="16" customFormat="1" ht="12.95" customHeight="1" x14ac:dyDescent="0.2">
      <c r="A259" s="18" t="s">
        <v>1458</v>
      </c>
      <c r="B259" s="18"/>
      <c r="C259" s="18" t="s">
        <v>1459</v>
      </c>
      <c r="D259" s="18"/>
      <c r="E259" s="18"/>
    </row>
    <row r="260" spans="1:5" s="16" customFormat="1" ht="12.95" customHeight="1" x14ac:dyDescent="0.2">
      <c r="A260" s="18" t="s">
        <v>1460</v>
      </c>
      <c r="B260" s="18"/>
      <c r="C260" s="18" t="s">
        <v>1461</v>
      </c>
      <c r="D260" s="18"/>
      <c r="E260" s="18"/>
    </row>
    <row r="261" spans="1:5" s="16" customFormat="1" ht="12.95" customHeight="1" x14ac:dyDescent="0.2">
      <c r="A261" s="18" t="s">
        <v>1022</v>
      </c>
      <c r="B261" s="18"/>
      <c r="C261" s="18" t="s">
        <v>1462</v>
      </c>
      <c r="D261" s="18"/>
      <c r="E261" s="18"/>
    </row>
    <row r="262" spans="1:5" s="16" customFormat="1" ht="12.95" customHeight="1" x14ac:dyDescent="0.2">
      <c r="A262" s="18" t="s">
        <v>1463</v>
      </c>
      <c r="B262" s="18"/>
      <c r="C262" s="18" t="s">
        <v>1464</v>
      </c>
      <c r="D262" s="18"/>
      <c r="E262" s="18"/>
    </row>
    <row r="263" spans="1:5" s="16" customFormat="1" ht="12.95" customHeight="1" x14ac:dyDescent="0.2">
      <c r="A263" s="18" t="s">
        <v>1465</v>
      </c>
      <c r="B263" s="18"/>
      <c r="C263" s="18" t="s">
        <v>1466</v>
      </c>
      <c r="D263" s="18"/>
      <c r="E263" s="18"/>
    </row>
    <row r="264" spans="1:5" s="16" customFormat="1" ht="12.95" customHeight="1" x14ac:dyDescent="0.2">
      <c r="A264" s="18" t="s">
        <v>1467</v>
      </c>
      <c r="B264" s="18"/>
      <c r="C264" s="18" t="s">
        <v>1468</v>
      </c>
      <c r="D264" s="18"/>
      <c r="E264" s="18"/>
    </row>
    <row r="265" spans="1:5" s="16" customFormat="1" ht="12.95" customHeight="1" x14ac:dyDescent="0.2">
      <c r="A265" s="18" t="s">
        <v>1469</v>
      </c>
      <c r="B265" s="18"/>
      <c r="C265" s="18" t="s">
        <v>1470</v>
      </c>
      <c r="D265" s="18"/>
      <c r="E265" s="18"/>
    </row>
    <row r="266" spans="1:5" s="16" customFormat="1" ht="12.95" customHeight="1" x14ac:dyDescent="0.2">
      <c r="A266" s="18" t="s">
        <v>1471</v>
      </c>
      <c r="B266" s="18"/>
      <c r="C266" s="18" t="s">
        <v>1472</v>
      </c>
      <c r="D266" s="18"/>
      <c r="E266" s="18"/>
    </row>
    <row r="267" spans="1:5" s="16" customFormat="1" ht="12.95" customHeight="1" x14ac:dyDescent="0.2">
      <c r="A267" s="18" t="s">
        <v>1473</v>
      </c>
      <c r="B267" s="18"/>
      <c r="C267" s="18" t="s">
        <v>1474</v>
      </c>
      <c r="D267" s="18"/>
      <c r="E267" s="18"/>
    </row>
    <row r="268" spans="1:5" s="16" customFormat="1" ht="12.95" customHeight="1" x14ac:dyDescent="0.2">
      <c r="A268" s="18" t="s">
        <v>564</v>
      </c>
      <c r="B268" s="18"/>
      <c r="C268" s="18" t="s">
        <v>1475</v>
      </c>
      <c r="D268" s="18"/>
      <c r="E268" s="18"/>
    </row>
    <row r="269" spans="1:5" s="16" customFormat="1" ht="12.95" customHeight="1" x14ac:dyDescent="0.2">
      <c r="A269" s="18" t="s">
        <v>1476</v>
      </c>
      <c r="B269" s="18"/>
      <c r="C269" s="18" t="s">
        <v>1477</v>
      </c>
      <c r="D269" s="18"/>
      <c r="E269" s="18"/>
    </row>
    <row r="270" spans="1:5" s="16" customFormat="1" ht="12.95" customHeight="1" x14ac:dyDescent="0.2">
      <c r="A270" s="18" t="s">
        <v>1478</v>
      </c>
      <c r="B270" s="18"/>
      <c r="C270" s="18" t="s">
        <v>1479</v>
      </c>
      <c r="D270" s="18"/>
      <c r="E270" s="18"/>
    </row>
    <row r="271" spans="1:5" s="16" customFormat="1" ht="12.95" customHeight="1" x14ac:dyDescent="0.2">
      <c r="A271" s="18" t="s">
        <v>1480</v>
      </c>
      <c r="B271" s="18"/>
      <c r="C271" s="18" t="s">
        <v>1481</v>
      </c>
      <c r="D271" s="18"/>
      <c r="E271" s="18"/>
    </row>
    <row r="272" spans="1:5" s="16" customFormat="1" ht="12.95" customHeight="1" x14ac:dyDescent="0.2">
      <c r="A272" s="18" t="s">
        <v>1482</v>
      </c>
      <c r="B272" s="18"/>
      <c r="C272" s="18" t="s">
        <v>1483</v>
      </c>
      <c r="D272" s="18"/>
      <c r="E272" s="18"/>
    </row>
    <row r="273" spans="1:5" s="16" customFormat="1" ht="12.95" customHeight="1" x14ac:dyDescent="0.2">
      <c r="A273" s="18" t="s">
        <v>1484</v>
      </c>
      <c r="B273" s="18"/>
      <c r="C273" s="18" t="s">
        <v>372</v>
      </c>
      <c r="D273" s="18"/>
      <c r="E273" s="18"/>
    </row>
    <row r="274" spans="1:5" s="16" customFormat="1" ht="12.95" customHeight="1" x14ac:dyDescent="0.2">
      <c r="A274" s="18" t="s">
        <v>1485</v>
      </c>
      <c r="B274" s="18"/>
      <c r="C274" s="18" t="s">
        <v>372</v>
      </c>
      <c r="D274" s="18"/>
      <c r="E274" s="18"/>
    </row>
    <row r="275" spans="1:5" s="16" customFormat="1" ht="12.95" customHeight="1" x14ac:dyDescent="0.2">
      <c r="A275" s="18" t="s">
        <v>371</v>
      </c>
      <c r="B275" s="18"/>
      <c r="C275" s="18" t="s">
        <v>1486</v>
      </c>
      <c r="D275" s="18"/>
      <c r="E275" s="18"/>
    </row>
    <row r="276" spans="1:5" s="16" customFormat="1" ht="12.95" customHeight="1" x14ac:dyDescent="0.2">
      <c r="A276" s="18" t="s">
        <v>1487</v>
      </c>
      <c r="B276" s="18"/>
      <c r="C276" s="18" t="s">
        <v>1488</v>
      </c>
      <c r="D276" s="18"/>
      <c r="E276" s="18"/>
    </row>
    <row r="277" spans="1:5" s="16" customFormat="1" ht="12.95" customHeight="1" x14ac:dyDescent="0.2">
      <c r="A277" s="18" t="s">
        <v>1489</v>
      </c>
      <c r="B277" s="18"/>
      <c r="C277" s="18" t="s">
        <v>1490</v>
      </c>
      <c r="D277" s="18"/>
      <c r="E277" s="18"/>
    </row>
    <row r="278" spans="1:5" s="16" customFormat="1" ht="12.95" customHeight="1" x14ac:dyDescent="0.2">
      <c r="A278" s="18" t="s">
        <v>1491</v>
      </c>
      <c r="B278" s="18"/>
      <c r="C278" s="18" t="s">
        <v>1492</v>
      </c>
      <c r="D278" s="18"/>
      <c r="E278" s="18"/>
    </row>
    <row r="279" spans="1:5" s="16" customFormat="1" ht="12.95" customHeight="1" x14ac:dyDescent="0.2">
      <c r="A279" s="18" t="s">
        <v>1493</v>
      </c>
      <c r="B279" s="18"/>
      <c r="C279" s="18" t="s">
        <v>1494</v>
      </c>
      <c r="D279" s="18"/>
      <c r="E279" s="18"/>
    </row>
    <row r="280" spans="1:5" s="16" customFormat="1" ht="12.95" customHeight="1" x14ac:dyDescent="0.2">
      <c r="A280" s="18" t="s">
        <v>1495</v>
      </c>
      <c r="B280" s="18"/>
      <c r="C280" s="18" t="s">
        <v>1496</v>
      </c>
      <c r="D280" s="18"/>
      <c r="E280" s="18"/>
    </row>
    <row r="281" spans="1:5" s="16" customFormat="1" ht="12.95" customHeight="1" x14ac:dyDescent="0.2">
      <c r="A281" s="18" t="s">
        <v>1497</v>
      </c>
      <c r="B281" s="18"/>
      <c r="C281" s="18" t="s">
        <v>1498</v>
      </c>
      <c r="D281" s="18"/>
      <c r="E281" s="18"/>
    </row>
    <row r="282" spans="1:5" s="16" customFormat="1" ht="12.95" customHeight="1" x14ac:dyDescent="0.2">
      <c r="A282" s="18" t="s">
        <v>1499</v>
      </c>
      <c r="B282" s="18"/>
      <c r="C282" s="18" t="s">
        <v>1500</v>
      </c>
      <c r="D282" s="18"/>
      <c r="E282" s="18"/>
    </row>
    <row r="283" spans="1:5" s="16" customFormat="1" ht="12.95" customHeight="1" x14ac:dyDescent="0.2">
      <c r="A283" s="18" t="s">
        <v>754</v>
      </c>
      <c r="B283" s="18"/>
      <c r="C283" s="18" t="s">
        <v>1501</v>
      </c>
      <c r="D283" s="18"/>
      <c r="E283" s="18"/>
    </row>
    <row r="284" spans="1:5" s="16" customFormat="1" ht="12.95" customHeight="1" x14ac:dyDescent="0.2">
      <c r="A284" s="18" t="s">
        <v>708</v>
      </c>
      <c r="B284" s="18"/>
      <c r="C284" s="18" t="s">
        <v>1502</v>
      </c>
      <c r="D284" s="18"/>
      <c r="E284" s="18"/>
    </row>
    <row r="285" spans="1:5" s="16" customFormat="1" ht="12.95" customHeight="1" x14ac:dyDescent="0.2">
      <c r="A285" s="18" t="s">
        <v>470</v>
      </c>
      <c r="B285" s="18"/>
      <c r="C285" s="18" t="s">
        <v>1503</v>
      </c>
      <c r="D285" s="18"/>
      <c r="E285" s="18"/>
    </row>
    <row r="286" spans="1:5" s="16" customFormat="1" ht="12.95" customHeight="1" x14ac:dyDescent="0.2">
      <c r="A286" s="18" t="s">
        <v>1504</v>
      </c>
      <c r="B286" s="18"/>
      <c r="C286" s="18" t="s">
        <v>1505</v>
      </c>
      <c r="D286" s="18"/>
      <c r="E286" s="18"/>
    </row>
    <row r="287" spans="1:5" s="16" customFormat="1" ht="12.95" customHeight="1" x14ac:dyDescent="0.2">
      <c r="A287" s="18" t="s">
        <v>277</v>
      </c>
      <c r="B287" s="18"/>
      <c r="C287" s="18" t="s">
        <v>1506</v>
      </c>
      <c r="D287" s="18"/>
      <c r="E287" s="18"/>
    </row>
    <row r="288" spans="1:5" s="16" customFormat="1" ht="12.95" customHeight="1" x14ac:dyDescent="0.2">
      <c r="A288" s="18" t="s">
        <v>1507</v>
      </c>
      <c r="B288" s="18"/>
      <c r="C288" s="18" t="s">
        <v>1508</v>
      </c>
      <c r="D288" s="18"/>
      <c r="E288" s="18"/>
    </row>
    <row r="289" spans="1:5" s="16" customFormat="1" ht="12.95" customHeight="1" x14ac:dyDescent="0.2">
      <c r="A289" s="18" t="s">
        <v>1509</v>
      </c>
      <c r="B289" s="18"/>
      <c r="C289" s="18" t="s">
        <v>1510</v>
      </c>
      <c r="D289" s="18"/>
      <c r="E289" s="18"/>
    </row>
    <row r="290" spans="1:5" s="16" customFormat="1" ht="12.95" customHeight="1" x14ac:dyDescent="0.2">
      <c r="A290" s="18" t="s">
        <v>1511</v>
      </c>
      <c r="B290" s="18"/>
      <c r="C290" s="18" t="s">
        <v>1512</v>
      </c>
      <c r="D290" s="18"/>
      <c r="E290" s="18"/>
    </row>
    <row r="291" spans="1:5" s="16" customFormat="1" ht="12.95" customHeight="1" x14ac:dyDescent="0.2">
      <c r="A291" s="18" t="s">
        <v>677</v>
      </c>
      <c r="B291" s="18"/>
      <c r="C291" s="18" t="s">
        <v>1513</v>
      </c>
      <c r="D291" s="18"/>
      <c r="E291" s="18"/>
    </row>
    <row r="292" spans="1:5" s="16" customFormat="1" ht="12.95" customHeight="1" x14ac:dyDescent="0.2">
      <c r="A292" s="18" t="s">
        <v>208</v>
      </c>
      <c r="B292" s="18"/>
      <c r="C292" s="18" t="s">
        <v>1514</v>
      </c>
      <c r="D292" s="18"/>
      <c r="E292" s="18"/>
    </row>
    <row r="293" spans="1:5" s="16" customFormat="1" ht="12.95" customHeight="1" x14ac:dyDescent="0.2">
      <c r="A293" s="18" t="s">
        <v>278</v>
      </c>
      <c r="B293" s="18"/>
      <c r="C293" s="18" t="s">
        <v>1515</v>
      </c>
      <c r="D293" s="18"/>
      <c r="E293" s="18"/>
    </row>
    <row r="294" spans="1:5" s="16" customFormat="1" ht="12.95" customHeight="1" x14ac:dyDescent="0.2">
      <c r="A294" s="18" t="s">
        <v>290</v>
      </c>
      <c r="B294" s="18"/>
      <c r="C294" s="18" t="s">
        <v>1516</v>
      </c>
      <c r="D294" s="18"/>
      <c r="E294" s="18"/>
    </row>
    <row r="295" spans="1:5" s="16" customFormat="1" ht="12.95" customHeight="1" x14ac:dyDescent="0.2">
      <c r="A295" s="18" t="s">
        <v>1517</v>
      </c>
      <c r="B295" s="18"/>
      <c r="C295" s="18" t="s">
        <v>1513</v>
      </c>
      <c r="D295" s="18"/>
      <c r="E295" s="18"/>
    </row>
    <row r="296" spans="1:5" s="16" customFormat="1" ht="12.95" customHeight="1" x14ac:dyDescent="0.2">
      <c r="A296" s="18" t="s">
        <v>1518</v>
      </c>
      <c r="B296" s="18"/>
      <c r="C296" s="18" t="s">
        <v>1514</v>
      </c>
      <c r="D296" s="18"/>
      <c r="E296" s="18"/>
    </row>
    <row r="297" spans="1:5" s="16" customFormat="1" ht="12.95" customHeight="1" x14ac:dyDescent="0.2">
      <c r="A297" s="18" t="s">
        <v>1519</v>
      </c>
      <c r="B297" s="18"/>
      <c r="C297" s="18" t="s">
        <v>1515</v>
      </c>
      <c r="D297" s="18"/>
      <c r="E297" s="18"/>
    </row>
    <row r="298" spans="1:5" s="16" customFormat="1" ht="12.95" customHeight="1" x14ac:dyDescent="0.2">
      <c r="A298" s="18" t="s">
        <v>1520</v>
      </c>
      <c r="B298" s="18"/>
      <c r="C298" s="18" t="s">
        <v>1516</v>
      </c>
      <c r="D298" s="18"/>
      <c r="E298" s="18"/>
    </row>
    <row r="299" spans="1:5" s="16" customFormat="1" ht="12.95" customHeight="1" x14ac:dyDescent="0.2">
      <c r="A299" s="18" t="s">
        <v>1521</v>
      </c>
      <c r="B299" s="18"/>
      <c r="C299" s="18" t="s">
        <v>1522</v>
      </c>
      <c r="D299" s="18"/>
      <c r="E299" s="18"/>
    </row>
    <row r="300" spans="1:5" s="16" customFormat="1" ht="12.95" customHeight="1" x14ac:dyDescent="0.2">
      <c r="A300" s="18" t="s">
        <v>1523</v>
      </c>
      <c r="B300" s="18"/>
      <c r="C300" s="18" t="s">
        <v>1513</v>
      </c>
      <c r="D300" s="18"/>
      <c r="E300" s="18"/>
    </row>
    <row r="301" spans="1:5" s="16" customFormat="1" ht="12.95" customHeight="1" x14ac:dyDescent="0.2">
      <c r="A301" s="18" t="s">
        <v>1524</v>
      </c>
      <c r="B301" s="18"/>
      <c r="C301" s="18" t="s">
        <v>1525</v>
      </c>
      <c r="D301" s="18"/>
      <c r="E301" s="18"/>
    </row>
    <row r="302" spans="1:5" s="16" customFormat="1" ht="12.95" customHeight="1" x14ac:dyDescent="0.2">
      <c r="A302" s="18" t="s">
        <v>1526</v>
      </c>
      <c r="B302" s="18"/>
      <c r="C302" s="18" t="s">
        <v>1527</v>
      </c>
      <c r="D302" s="18"/>
      <c r="E302" s="18"/>
    </row>
    <row r="303" spans="1:5" s="16" customFormat="1" ht="12.95" customHeight="1" x14ac:dyDescent="0.2">
      <c r="A303" s="18" t="s">
        <v>1528</v>
      </c>
      <c r="B303" s="18"/>
      <c r="C303" s="18" t="s">
        <v>1529</v>
      </c>
      <c r="D303" s="18"/>
      <c r="E303" s="18"/>
    </row>
    <row r="304" spans="1:5" s="16" customFormat="1" ht="12.95" customHeight="1" x14ac:dyDescent="0.2">
      <c r="A304" s="18" t="s">
        <v>1530</v>
      </c>
      <c r="B304" s="18"/>
      <c r="C304" s="18" t="s">
        <v>1531</v>
      </c>
      <c r="D304" s="18"/>
      <c r="E304" s="18"/>
    </row>
    <row r="305" spans="1:5" s="16" customFormat="1" ht="12.95" customHeight="1" x14ac:dyDescent="0.2">
      <c r="A305" s="18" t="s">
        <v>1532</v>
      </c>
      <c r="B305" s="18"/>
      <c r="C305" s="18" t="s">
        <v>1533</v>
      </c>
      <c r="D305" s="18"/>
      <c r="E305" s="18"/>
    </row>
    <row r="306" spans="1:5" s="16" customFormat="1" ht="12.95" customHeight="1" x14ac:dyDescent="0.2">
      <c r="A306" s="18" t="s">
        <v>1534</v>
      </c>
      <c r="B306" s="18"/>
      <c r="C306" s="18" t="s">
        <v>1535</v>
      </c>
      <c r="D306" s="18"/>
      <c r="E306" s="18"/>
    </row>
    <row r="307" spans="1:5" s="16" customFormat="1" ht="12.95" customHeight="1" x14ac:dyDescent="0.2">
      <c r="A307" s="18" t="s">
        <v>1536</v>
      </c>
      <c r="B307" s="18"/>
      <c r="C307" s="18" t="s">
        <v>1537</v>
      </c>
      <c r="D307" s="18"/>
      <c r="E307" s="18"/>
    </row>
    <row r="308" spans="1:5" s="16" customFormat="1" ht="12.95" customHeight="1" x14ac:dyDescent="0.2">
      <c r="A308" s="18" t="s">
        <v>1538</v>
      </c>
      <c r="B308" s="18"/>
      <c r="C308" s="18" t="s">
        <v>1537</v>
      </c>
      <c r="D308" s="18"/>
      <c r="E308" s="18"/>
    </row>
    <row r="309" spans="1:5" s="16" customFormat="1" ht="12.95" customHeight="1" x14ac:dyDescent="0.2">
      <c r="A309" s="18" t="s">
        <v>1539</v>
      </c>
      <c r="B309" s="18"/>
      <c r="C309" s="18" t="s">
        <v>1540</v>
      </c>
      <c r="D309" s="18"/>
      <c r="E309" s="18"/>
    </row>
    <row r="310" spans="1:5" s="16" customFormat="1" ht="12.95" customHeight="1" x14ac:dyDescent="0.2">
      <c r="A310" s="18" t="s">
        <v>1541</v>
      </c>
      <c r="B310" s="18"/>
      <c r="C310" s="18" t="s">
        <v>1529</v>
      </c>
      <c r="D310" s="18"/>
      <c r="E310" s="18"/>
    </row>
    <row r="311" spans="1:5" s="16" customFormat="1" ht="12.95" customHeight="1" x14ac:dyDescent="0.2">
      <c r="A311" s="18" t="s">
        <v>1542</v>
      </c>
      <c r="B311" s="18"/>
      <c r="C311" s="18" t="s">
        <v>1531</v>
      </c>
      <c r="D311" s="18"/>
      <c r="E311" s="18"/>
    </row>
    <row r="312" spans="1:5" s="16" customFormat="1" ht="12.95" customHeight="1" x14ac:dyDescent="0.2">
      <c r="A312" s="18" t="s">
        <v>1543</v>
      </c>
      <c r="B312" s="18"/>
      <c r="C312" s="18" t="s">
        <v>1544</v>
      </c>
      <c r="D312" s="18"/>
      <c r="E312" s="18"/>
    </row>
    <row r="313" spans="1:5" s="16" customFormat="1" ht="12.95" customHeight="1" x14ac:dyDescent="0.2">
      <c r="A313" s="18" t="s">
        <v>1545</v>
      </c>
      <c r="B313" s="18"/>
      <c r="C313" s="18" t="s">
        <v>1546</v>
      </c>
      <c r="D313" s="18"/>
      <c r="E313" s="18"/>
    </row>
    <row r="314" spans="1:5" s="16" customFormat="1" ht="12.95" customHeight="1" x14ac:dyDescent="0.2">
      <c r="A314" s="18" t="s">
        <v>1547</v>
      </c>
      <c r="B314" s="18"/>
      <c r="C314" s="18" t="s">
        <v>1548</v>
      </c>
      <c r="D314" s="18"/>
      <c r="E314" s="18"/>
    </row>
    <row r="315" spans="1:5" s="16" customFormat="1" ht="12.95" customHeight="1" x14ac:dyDescent="0.2">
      <c r="A315" s="18" t="s">
        <v>1549</v>
      </c>
      <c r="B315" s="18"/>
      <c r="C315" s="18" t="s">
        <v>1537</v>
      </c>
      <c r="D315" s="18"/>
      <c r="E315" s="18"/>
    </row>
    <row r="316" spans="1:5" s="16" customFormat="1" ht="12.95" customHeight="1" x14ac:dyDescent="0.2">
      <c r="A316" s="18" t="s">
        <v>1550</v>
      </c>
      <c r="B316" s="18"/>
      <c r="C316" s="18" t="s">
        <v>1551</v>
      </c>
      <c r="D316" s="18"/>
      <c r="E316" s="18"/>
    </row>
    <row r="317" spans="1:5" s="16" customFormat="1" ht="12.95" customHeight="1" x14ac:dyDescent="0.2">
      <c r="A317" s="18" t="s">
        <v>1552</v>
      </c>
      <c r="B317" s="18"/>
      <c r="C317" s="18" t="s">
        <v>1553</v>
      </c>
      <c r="D317" s="18"/>
      <c r="E317" s="18"/>
    </row>
    <row r="318" spans="1:5" s="16" customFormat="1" ht="12.95" customHeight="1" x14ac:dyDescent="0.2">
      <c r="A318" s="18" t="s">
        <v>1554</v>
      </c>
      <c r="B318" s="18"/>
      <c r="C318" s="18" t="s">
        <v>1555</v>
      </c>
      <c r="D318" s="18"/>
      <c r="E318" s="18"/>
    </row>
    <row r="319" spans="1:5" s="16" customFormat="1" ht="12.95" customHeight="1" x14ac:dyDescent="0.2">
      <c r="A319" s="18" t="s">
        <v>1556</v>
      </c>
      <c r="B319" s="18"/>
      <c r="C319" s="18" t="s">
        <v>1557</v>
      </c>
      <c r="D319" s="18"/>
      <c r="E319" s="18"/>
    </row>
    <row r="320" spans="1:5" s="16" customFormat="1" ht="12.95" customHeight="1" x14ac:dyDescent="0.2">
      <c r="A320" s="18" t="s">
        <v>1558</v>
      </c>
      <c r="B320" s="18"/>
      <c r="C320" s="18" t="s">
        <v>1559</v>
      </c>
      <c r="D320" s="18"/>
      <c r="E320" s="18"/>
    </row>
    <row r="321" spans="1:5" s="16" customFormat="1" ht="12.95" customHeight="1" x14ac:dyDescent="0.2">
      <c r="A321" s="18" t="s">
        <v>1560</v>
      </c>
      <c r="B321" s="18"/>
      <c r="C321" s="18" t="s">
        <v>1561</v>
      </c>
      <c r="D321" s="18"/>
      <c r="E321" s="18"/>
    </row>
    <row r="322" spans="1:5" s="16" customFormat="1" ht="12.95" customHeight="1" x14ac:dyDescent="0.2">
      <c r="A322" s="18" t="s">
        <v>1562</v>
      </c>
      <c r="B322" s="18"/>
      <c r="C322" s="18" t="s">
        <v>1563</v>
      </c>
      <c r="D322" s="18"/>
      <c r="E322" s="18"/>
    </row>
    <row r="323" spans="1:5" s="16" customFormat="1" ht="12.95" customHeight="1" x14ac:dyDescent="0.2">
      <c r="A323" s="18" t="s">
        <v>1564</v>
      </c>
      <c r="B323" s="18"/>
      <c r="C323" s="18" t="s">
        <v>1565</v>
      </c>
      <c r="D323" s="18"/>
      <c r="E323" s="18"/>
    </row>
    <row r="324" spans="1:5" s="16" customFormat="1" ht="12.95" customHeight="1" x14ac:dyDescent="0.2">
      <c r="A324" s="18" t="s">
        <v>1566</v>
      </c>
      <c r="B324" s="18"/>
      <c r="C324" s="18" t="s">
        <v>1567</v>
      </c>
      <c r="D324" s="18"/>
      <c r="E324" s="18"/>
    </row>
    <row r="325" spans="1:5" s="16" customFormat="1" ht="12.95" customHeight="1" x14ac:dyDescent="0.2">
      <c r="A325" s="18" t="s">
        <v>1568</v>
      </c>
      <c r="B325" s="18"/>
      <c r="C325" s="18" t="s">
        <v>1569</v>
      </c>
      <c r="D325" s="18"/>
      <c r="E325" s="18"/>
    </row>
    <row r="326" spans="1:5" s="16" customFormat="1" ht="12.95" customHeight="1" x14ac:dyDescent="0.2">
      <c r="A326" s="18" t="s">
        <v>1570</v>
      </c>
      <c r="B326" s="18"/>
      <c r="C326" s="18" t="s">
        <v>1571</v>
      </c>
      <c r="D326" s="18"/>
      <c r="E326" s="18"/>
    </row>
    <row r="327" spans="1:5" s="16" customFormat="1" ht="12.95" customHeight="1" x14ac:dyDescent="0.2">
      <c r="A327" s="18" t="s">
        <v>1572</v>
      </c>
      <c r="B327" s="18"/>
      <c r="C327" s="18" t="s">
        <v>1573</v>
      </c>
      <c r="D327" s="18"/>
      <c r="E327" s="18"/>
    </row>
    <row r="328" spans="1:5" s="16" customFormat="1" ht="12.95" customHeight="1" x14ac:dyDescent="0.2">
      <c r="A328" s="18" t="s">
        <v>1574</v>
      </c>
      <c r="B328" s="18"/>
      <c r="C328" s="18" t="s">
        <v>1575</v>
      </c>
      <c r="D328" s="18"/>
      <c r="E328" s="18"/>
    </row>
    <row r="329" spans="1:5" s="16" customFormat="1" ht="12.95" customHeight="1" x14ac:dyDescent="0.2">
      <c r="A329" s="18" t="s">
        <v>1576</v>
      </c>
      <c r="B329" s="18"/>
      <c r="C329" s="18" t="s">
        <v>1577</v>
      </c>
      <c r="D329" s="18"/>
      <c r="E329" s="18"/>
    </row>
    <row r="330" spans="1:5" s="16" customFormat="1" ht="12.95" customHeight="1" x14ac:dyDescent="0.2">
      <c r="A330" s="18" t="s">
        <v>1578</v>
      </c>
      <c r="B330" s="18"/>
      <c r="C330" s="18" t="s">
        <v>1579</v>
      </c>
      <c r="D330" s="18"/>
      <c r="E330" s="18"/>
    </row>
    <row r="331" spans="1:5" s="16" customFormat="1" ht="12.95" customHeight="1" x14ac:dyDescent="0.2">
      <c r="A331" s="18" t="s">
        <v>1580</v>
      </c>
      <c r="B331" s="18"/>
      <c r="C331" s="18" t="s">
        <v>1581</v>
      </c>
      <c r="D331" s="18"/>
      <c r="E331" s="18"/>
    </row>
    <row r="332" spans="1:5" s="16" customFormat="1" ht="12.95" customHeight="1" x14ac:dyDescent="0.2">
      <c r="A332" s="18" t="s">
        <v>1582</v>
      </c>
      <c r="B332" s="18"/>
      <c r="C332" s="18" t="s">
        <v>1583</v>
      </c>
      <c r="D332" s="18"/>
      <c r="E332" s="18"/>
    </row>
    <row r="333" spans="1:5" s="16" customFormat="1" ht="12.95" customHeight="1" x14ac:dyDescent="0.2">
      <c r="A333" s="18" t="s">
        <v>1584</v>
      </c>
      <c r="B333" s="18"/>
      <c r="C333" s="18" t="s">
        <v>1585</v>
      </c>
      <c r="D333" s="18"/>
      <c r="E333" s="18"/>
    </row>
    <row r="334" spans="1:5" s="16" customFormat="1" ht="12.95" customHeight="1" x14ac:dyDescent="0.2">
      <c r="A334" s="18" t="s">
        <v>1586</v>
      </c>
      <c r="B334" s="18"/>
      <c r="C334" s="18" t="s">
        <v>1587</v>
      </c>
      <c r="D334" s="18"/>
      <c r="E334" s="18"/>
    </row>
    <row r="335" spans="1:5" s="16" customFormat="1" ht="12.95" customHeight="1" x14ac:dyDescent="0.2">
      <c r="A335" s="18" t="s">
        <v>1588</v>
      </c>
      <c r="B335" s="18"/>
      <c r="C335" s="18" t="s">
        <v>1589</v>
      </c>
      <c r="D335" s="18"/>
      <c r="E335" s="18"/>
    </row>
    <row r="336" spans="1:5" s="16" customFormat="1" ht="12.95" customHeight="1" x14ac:dyDescent="0.2">
      <c r="A336" s="18" t="s">
        <v>1590</v>
      </c>
      <c r="B336" s="18"/>
      <c r="C336" s="18" t="s">
        <v>1591</v>
      </c>
      <c r="D336" s="18"/>
      <c r="E336" s="18"/>
    </row>
    <row r="337" spans="1:5" s="16" customFormat="1" ht="12.95" customHeight="1" x14ac:dyDescent="0.2">
      <c r="A337" s="18" t="s">
        <v>1592</v>
      </c>
      <c r="B337" s="18"/>
      <c r="C337" s="18" t="s">
        <v>1593</v>
      </c>
      <c r="D337" s="18"/>
      <c r="E337" s="18"/>
    </row>
    <row r="338" spans="1:5" s="16" customFormat="1" ht="12.95" customHeight="1" x14ac:dyDescent="0.2">
      <c r="A338" s="18" t="s">
        <v>1594</v>
      </c>
      <c r="B338" s="18"/>
      <c r="C338" s="18" t="s">
        <v>1595</v>
      </c>
      <c r="D338" s="18"/>
      <c r="E338" s="18"/>
    </row>
    <row r="339" spans="1:5" s="16" customFormat="1" ht="12.95" customHeight="1" x14ac:dyDescent="0.2">
      <c r="A339" s="18" t="s">
        <v>1596</v>
      </c>
      <c r="B339" s="18"/>
      <c r="C339" s="18" t="s">
        <v>1597</v>
      </c>
      <c r="D339" s="18"/>
      <c r="E339" s="18"/>
    </row>
    <row r="340" spans="1:5" s="16" customFormat="1" ht="12.95" customHeight="1" x14ac:dyDescent="0.2">
      <c r="A340" s="18" t="s">
        <v>1598</v>
      </c>
      <c r="B340" s="18"/>
      <c r="C340" s="18" t="s">
        <v>1599</v>
      </c>
      <c r="D340" s="18"/>
      <c r="E340" s="18"/>
    </row>
    <row r="341" spans="1:5" s="16" customFormat="1" ht="12.95" customHeight="1" x14ac:dyDescent="0.2">
      <c r="A341" s="18" t="s">
        <v>1600</v>
      </c>
      <c r="B341" s="18"/>
      <c r="C341" s="18" t="s">
        <v>1601</v>
      </c>
      <c r="D341" s="18"/>
      <c r="E341" s="18"/>
    </row>
    <row r="342" spans="1:5" s="16" customFormat="1" ht="12.95" customHeight="1" x14ac:dyDescent="0.2">
      <c r="A342" s="18" t="s">
        <v>1602</v>
      </c>
      <c r="B342" s="18"/>
      <c r="C342" s="18" t="s">
        <v>1603</v>
      </c>
      <c r="D342" s="18"/>
      <c r="E342" s="18"/>
    </row>
    <row r="343" spans="1:5" s="16" customFormat="1" ht="12.95" customHeight="1" x14ac:dyDescent="0.2">
      <c r="A343" s="18" t="s">
        <v>261</v>
      </c>
      <c r="B343" s="18"/>
      <c r="C343" s="18" t="s">
        <v>1604</v>
      </c>
      <c r="D343" s="18"/>
      <c r="E343" s="18"/>
    </row>
    <row r="344" spans="1:5" s="16" customFormat="1" ht="12.95" customHeight="1" x14ac:dyDescent="0.2">
      <c r="A344" s="18" t="s">
        <v>785</v>
      </c>
      <c r="B344" s="18"/>
      <c r="C344" s="18" t="s">
        <v>1605</v>
      </c>
      <c r="D344" s="18"/>
      <c r="E344" s="18"/>
    </row>
    <row r="345" spans="1:5" s="16" customFormat="1" ht="12.95" customHeight="1" x14ac:dyDescent="0.2">
      <c r="A345" s="18" t="s">
        <v>1606</v>
      </c>
      <c r="B345" s="18"/>
      <c r="C345" s="18" t="s">
        <v>1607</v>
      </c>
      <c r="D345" s="18"/>
      <c r="E345" s="18"/>
    </row>
    <row r="346" spans="1:5" s="16" customFormat="1" ht="12.95" customHeight="1" x14ac:dyDescent="0.2">
      <c r="A346" s="18" t="s">
        <v>892</v>
      </c>
      <c r="B346" s="18"/>
      <c r="C346" s="18" t="s">
        <v>1608</v>
      </c>
      <c r="D346" s="18"/>
      <c r="E346" s="18"/>
    </row>
    <row r="347" spans="1:5" s="16" customFormat="1" ht="12.95" customHeight="1" x14ac:dyDescent="0.2">
      <c r="A347" s="18" t="s">
        <v>301</v>
      </c>
      <c r="B347" s="18"/>
      <c r="C347" s="18" t="s">
        <v>1604</v>
      </c>
      <c r="D347" s="18"/>
      <c r="E347" s="18"/>
    </row>
    <row r="348" spans="1:5" s="16" customFormat="1" ht="12.95" customHeight="1" x14ac:dyDescent="0.2">
      <c r="A348" s="18" t="s">
        <v>1609</v>
      </c>
      <c r="B348" s="18"/>
      <c r="C348" s="18" t="s">
        <v>1605</v>
      </c>
      <c r="D348" s="18"/>
      <c r="E348" s="18"/>
    </row>
    <row r="349" spans="1:5" s="16" customFormat="1" ht="12.95" customHeight="1" x14ac:dyDescent="0.2">
      <c r="A349" s="18" t="s">
        <v>1610</v>
      </c>
      <c r="B349" s="18"/>
      <c r="C349" s="18" t="s">
        <v>1607</v>
      </c>
      <c r="D349" s="18"/>
      <c r="E349" s="18"/>
    </row>
    <row r="350" spans="1:5" s="16" customFormat="1" ht="12.95" customHeight="1" x14ac:dyDescent="0.2">
      <c r="A350" s="18" t="s">
        <v>1611</v>
      </c>
      <c r="B350" s="18"/>
      <c r="C350" s="18" t="s">
        <v>1608</v>
      </c>
      <c r="D350" s="18"/>
      <c r="E350" s="18"/>
    </row>
    <row r="351" spans="1:5" s="16" customFormat="1" ht="12.95" customHeight="1" x14ac:dyDescent="0.2">
      <c r="A351" s="18" t="s">
        <v>1612</v>
      </c>
      <c r="B351" s="18"/>
      <c r="C351" s="18" t="s">
        <v>1613</v>
      </c>
      <c r="D351" s="18"/>
      <c r="E351" s="18"/>
    </row>
    <row r="352" spans="1:5" s="16" customFormat="1" ht="12.95" customHeight="1" x14ac:dyDescent="0.2">
      <c r="A352" s="18" t="s">
        <v>1614</v>
      </c>
      <c r="B352" s="18"/>
      <c r="C352" s="18" t="s">
        <v>1615</v>
      </c>
      <c r="D352" s="18"/>
      <c r="E352" s="18"/>
    </row>
    <row r="353" spans="1:5" s="16" customFormat="1" ht="12.95" customHeight="1" x14ac:dyDescent="0.2">
      <c r="A353" s="18" t="s">
        <v>1616</v>
      </c>
      <c r="B353" s="18"/>
      <c r="C353" s="18" t="s">
        <v>1617</v>
      </c>
      <c r="D353" s="18"/>
      <c r="E353" s="18"/>
    </row>
    <row r="354" spans="1:5" s="16" customFormat="1" ht="12.95" customHeight="1" x14ac:dyDescent="0.2">
      <c r="A354" s="18" t="s">
        <v>1618</v>
      </c>
      <c r="B354" s="18"/>
      <c r="C354" s="18" t="s">
        <v>1619</v>
      </c>
      <c r="D354" s="18"/>
      <c r="E354" s="18"/>
    </row>
    <row r="355" spans="1:5" s="16" customFormat="1" ht="12.95" customHeight="1" x14ac:dyDescent="0.2">
      <c r="A355" s="18" t="s">
        <v>1620</v>
      </c>
      <c r="B355" s="18"/>
      <c r="C355" s="18" t="s">
        <v>1621</v>
      </c>
      <c r="D355" s="18"/>
      <c r="E355" s="18"/>
    </row>
    <row r="356" spans="1:5" s="16" customFormat="1" ht="12.95" customHeight="1" x14ac:dyDescent="0.2">
      <c r="A356" s="18" t="s">
        <v>1622</v>
      </c>
      <c r="B356" s="18"/>
      <c r="C356" s="18" t="s">
        <v>1623</v>
      </c>
      <c r="D356" s="18"/>
      <c r="E356" s="18"/>
    </row>
    <row r="357" spans="1:5" s="16" customFormat="1" ht="12.95" customHeight="1" x14ac:dyDescent="0.2">
      <c r="A357" s="18" t="s">
        <v>1624</v>
      </c>
      <c r="B357" s="18"/>
      <c r="C357" s="18" t="s">
        <v>1625</v>
      </c>
      <c r="D357" s="18"/>
      <c r="E357" s="18"/>
    </row>
    <row r="358" spans="1:5" s="16" customFormat="1" ht="12.95" customHeight="1" x14ac:dyDescent="0.2">
      <c r="A358" s="18" t="s">
        <v>1626</v>
      </c>
      <c r="B358" s="18"/>
      <c r="C358" s="18" t="s">
        <v>1627</v>
      </c>
      <c r="D358" s="18"/>
      <c r="E358" s="18"/>
    </row>
    <row r="359" spans="1:5" s="16" customFormat="1" ht="12.95" customHeight="1" x14ac:dyDescent="0.2">
      <c r="A359" s="18" t="s">
        <v>1628</v>
      </c>
      <c r="B359" s="18"/>
      <c r="C359" s="18" t="s">
        <v>1629</v>
      </c>
      <c r="D359" s="18"/>
      <c r="E359" s="18"/>
    </row>
    <row r="360" spans="1:5" s="16" customFormat="1" ht="12.95" customHeight="1" x14ac:dyDescent="0.2">
      <c r="A360" s="18" t="s">
        <v>1630</v>
      </c>
      <c r="B360" s="18"/>
      <c r="C360" s="18" t="s">
        <v>1631</v>
      </c>
      <c r="D360" s="18"/>
      <c r="E360" s="18"/>
    </row>
    <row r="361" spans="1:5" s="16" customFormat="1" ht="12.95" customHeight="1" x14ac:dyDescent="0.2">
      <c r="A361" s="18" t="s">
        <v>1632</v>
      </c>
      <c r="B361" s="18"/>
      <c r="C361" s="18" t="s">
        <v>1633</v>
      </c>
      <c r="D361" s="18"/>
      <c r="E361" s="18"/>
    </row>
    <row r="362" spans="1:5" s="16" customFormat="1" ht="12.95" customHeight="1" x14ac:dyDescent="0.2">
      <c r="A362" s="18" t="s">
        <v>1634</v>
      </c>
      <c r="B362" s="18"/>
      <c r="C362" s="18" t="s">
        <v>1635</v>
      </c>
      <c r="D362" s="18"/>
      <c r="E362" s="18"/>
    </row>
    <row r="363" spans="1:5" s="16" customFormat="1" ht="12.95" customHeight="1" x14ac:dyDescent="0.2">
      <c r="A363" s="18" t="s">
        <v>1636</v>
      </c>
      <c r="B363" s="18"/>
      <c r="C363" s="18" t="s">
        <v>1637</v>
      </c>
      <c r="D363" s="18"/>
      <c r="E363" s="18"/>
    </row>
    <row r="364" spans="1:5" s="16" customFormat="1" ht="12.95" customHeight="1" x14ac:dyDescent="0.2">
      <c r="A364" s="18" t="s">
        <v>1638</v>
      </c>
      <c r="B364" s="18"/>
      <c r="C364" s="18" t="s">
        <v>1639</v>
      </c>
      <c r="D364" s="18"/>
      <c r="E364" s="18"/>
    </row>
    <row r="365" spans="1:5" s="16" customFormat="1" ht="12.95" customHeight="1" x14ac:dyDescent="0.2">
      <c r="A365" s="18" t="s">
        <v>1640</v>
      </c>
      <c r="B365" s="18"/>
      <c r="C365" s="18" t="s">
        <v>1641</v>
      </c>
      <c r="D365" s="18"/>
      <c r="E365" s="18"/>
    </row>
    <row r="366" spans="1:5" s="16" customFormat="1" ht="12.95" customHeight="1" x14ac:dyDescent="0.2">
      <c r="A366" s="18" t="s">
        <v>1642</v>
      </c>
      <c r="B366" s="18"/>
      <c r="C366" s="18" t="s">
        <v>1643</v>
      </c>
      <c r="D366" s="18"/>
      <c r="E366" s="18"/>
    </row>
    <row r="367" spans="1:5" s="16" customFormat="1" ht="12.95" customHeight="1" x14ac:dyDescent="0.2">
      <c r="A367" s="18" t="s">
        <v>1644</v>
      </c>
      <c r="B367" s="18"/>
      <c r="C367" s="18" t="s">
        <v>1645</v>
      </c>
      <c r="D367" s="18"/>
      <c r="E367" s="18"/>
    </row>
    <row r="368" spans="1:5" s="16" customFormat="1" ht="12.95" customHeight="1" x14ac:dyDescent="0.2">
      <c r="A368" s="18" t="s">
        <v>1646</v>
      </c>
      <c r="B368" s="18"/>
      <c r="C368" s="18" t="s">
        <v>1647</v>
      </c>
      <c r="D368" s="18"/>
      <c r="E368" s="18"/>
    </row>
    <row r="369" spans="1:5" s="16" customFormat="1" ht="12.95" customHeight="1" x14ac:dyDescent="0.2">
      <c r="A369" s="18" t="s">
        <v>1648</v>
      </c>
      <c r="B369" s="18"/>
      <c r="C369" s="18" t="s">
        <v>1649</v>
      </c>
      <c r="D369" s="18"/>
      <c r="E369" s="18"/>
    </row>
    <row r="370" spans="1:5" s="16" customFormat="1" ht="12.95" customHeight="1" x14ac:dyDescent="0.2">
      <c r="A370" s="18" t="s">
        <v>1650</v>
      </c>
      <c r="B370" s="18"/>
      <c r="C370" s="18" t="s">
        <v>1651</v>
      </c>
      <c r="D370" s="18"/>
      <c r="E370" s="18"/>
    </row>
    <row r="371" spans="1:5" s="16" customFormat="1" ht="12.95" customHeight="1" x14ac:dyDescent="0.2">
      <c r="A371" s="18" t="s">
        <v>1159</v>
      </c>
      <c r="B371" s="18"/>
      <c r="C371" s="18" t="s">
        <v>1652</v>
      </c>
      <c r="D371" s="18"/>
      <c r="E371" s="18"/>
    </row>
    <row r="372" spans="1:5" s="16" customFormat="1" ht="12.95" customHeight="1" x14ac:dyDescent="0.2">
      <c r="A372" s="18" t="s">
        <v>1653</v>
      </c>
      <c r="B372" s="18"/>
      <c r="C372" s="18" t="s">
        <v>1654</v>
      </c>
      <c r="D372" s="18"/>
      <c r="E372" s="18"/>
    </row>
    <row r="373" spans="1:5" s="16" customFormat="1" ht="12.95" customHeight="1" x14ac:dyDescent="0.2">
      <c r="A373" s="18" t="s">
        <v>1655</v>
      </c>
      <c r="B373" s="18"/>
      <c r="C373" s="18" t="s">
        <v>1656</v>
      </c>
      <c r="D373" s="18"/>
      <c r="E373" s="18"/>
    </row>
    <row r="374" spans="1:5" s="16" customFormat="1" ht="12.95" customHeight="1" x14ac:dyDescent="0.2">
      <c r="A374" s="18" t="s">
        <v>1657</v>
      </c>
      <c r="B374" s="18"/>
      <c r="C374" s="18" t="s">
        <v>1658</v>
      </c>
      <c r="D374" s="18"/>
      <c r="E374" s="18"/>
    </row>
    <row r="375" spans="1:5" s="16" customFormat="1" ht="12.95" customHeight="1" x14ac:dyDescent="0.2">
      <c r="A375" s="18" t="s">
        <v>1659</v>
      </c>
      <c r="B375" s="18"/>
      <c r="C375" s="18" t="s">
        <v>1660</v>
      </c>
      <c r="D375" s="18"/>
      <c r="E375" s="18"/>
    </row>
    <row r="376" spans="1:5" s="16" customFormat="1" ht="12.95" customHeight="1" x14ac:dyDescent="0.2">
      <c r="A376" s="18" t="s">
        <v>1661</v>
      </c>
      <c r="B376" s="18"/>
      <c r="C376" s="18" t="s">
        <v>1652</v>
      </c>
      <c r="D376" s="18"/>
      <c r="E376" s="18"/>
    </row>
    <row r="377" spans="1:5" s="16" customFormat="1" ht="12.95" customHeight="1" x14ac:dyDescent="0.2">
      <c r="A377" s="18" t="s">
        <v>1662</v>
      </c>
      <c r="B377" s="18"/>
      <c r="C377" s="18" t="s">
        <v>1654</v>
      </c>
      <c r="D377" s="18"/>
      <c r="E377" s="18"/>
    </row>
    <row r="378" spans="1:5" s="16" customFormat="1" ht="12.95" customHeight="1" x14ac:dyDescent="0.2">
      <c r="A378" s="18" t="s">
        <v>1663</v>
      </c>
      <c r="B378" s="18"/>
      <c r="C378" s="18" t="s">
        <v>1656</v>
      </c>
      <c r="D378" s="18"/>
      <c r="E378" s="18"/>
    </row>
    <row r="379" spans="1:5" s="16" customFormat="1" ht="12.95" customHeight="1" x14ac:dyDescent="0.2">
      <c r="A379" s="18" t="s">
        <v>1664</v>
      </c>
      <c r="B379" s="18"/>
      <c r="C379" s="18" t="s">
        <v>1665</v>
      </c>
      <c r="D379" s="18"/>
      <c r="E379" s="18"/>
    </row>
    <row r="380" spans="1:5" s="16" customFormat="1" ht="12.95" customHeight="1" x14ac:dyDescent="0.2">
      <c r="A380" s="18" t="s">
        <v>1666</v>
      </c>
      <c r="B380" s="18"/>
      <c r="C380" s="18" t="s">
        <v>1667</v>
      </c>
      <c r="D380" s="18"/>
      <c r="E380" s="18"/>
    </row>
    <row r="381" spans="1:5" s="16" customFormat="1" ht="12.95" customHeight="1" x14ac:dyDescent="0.2">
      <c r="A381" s="18" t="s">
        <v>1668</v>
      </c>
      <c r="B381" s="18"/>
      <c r="C381" s="18" t="s">
        <v>1669</v>
      </c>
      <c r="D381" s="18"/>
      <c r="E381" s="18"/>
    </row>
    <row r="382" spans="1:5" s="16" customFormat="1" ht="12.95" customHeight="1" x14ac:dyDescent="0.2">
      <c r="A382" s="18" t="s">
        <v>1670</v>
      </c>
      <c r="B382" s="18"/>
      <c r="C382" s="18" t="s">
        <v>1671</v>
      </c>
      <c r="D382" s="18"/>
      <c r="E382" s="18"/>
    </row>
    <row r="383" spans="1:5" s="16" customFormat="1" ht="12.95" customHeight="1" x14ac:dyDescent="0.2">
      <c r="A383" s="18" t="s">
        <v>1672</v>
      </c>
      <c r="B383" s="18"/>
      <c r="C383" s="18" t="s">
        <v>1673</v>
      </c>
      <c r="D383" s="18"/>
      <c r="E383" s="18"/>
    </row>
    <row r="384" spans="1:5" s="16" customFormat="1" ht="12.95" customHeight="1" x14ac:dyDescent="0.2">
      <c r="A384" s="18" t="s">
        <v>1674</v>
      </c>
      <c r="B384" s="18"/>
      <c r="C384" s="18" t="s">
        <v>1675</v>
      </c>
      <c r="D384" s="18"/>
      <c r="E384" s="18"/>
    </row>
    <row r="385" spans="1:5" s="16" customFormat="1" ht="12.95" customHeight="1" x14ac:dyDescent="0.2">
      <c r="A385" s="18" t="s">
        <v>1676</v>
      </c>
      <c r="B385" s="18"/>
      <c r="C385" s="18" t="s">
        <v>1677</v>
      </c>
      <c r="D385" s="18"/>
      <c r="E385" s="18"/>
    </row>
    <row r="386" spans="1:5" s="16" customFormat="1" ht="12.95" customHeight="1" x14ac:dyDescent="0.2">
      <c r="A386" s="18" t="s">
        <v>1678</v>
      </c>
      <c r="B386" s="18"/>
      <c r="C386" s="18" t="s">
        <v>1679</v>
      </c>
      <c r="D386" s="18"/>
      <c r="E386" s="18"/>
    </row>
    <row r="387" spans="1:5" s="16" customFormat="1" ht="12.95" customHeight="1" x14ac:dyDescent="0.2">
      <c r="A387" s="18" t="s">
        <v>1680</v>
      </c>
      <c r="B387" s="18"/>
      <c r="C387" s="18" t="s">
        <v>1681</v>
      </c>
      <c r="D387" s="18"/>
      <c r="E387" s="18"/>
    </row>
    <row r="388" spans="1:5" s="16" customFormat="1" ht="12.95" customHeight="1" x14ac:dyDescent="0.2">
      <c r="A388" s="18" t="s">
        <v>1682</v>
      </c>
      <c r="B388" s="18"/>
      <c r="C388" s="18" t="s">
        <v>1683</v>
      </c>
      <c r="D388" s="18"/>
      <c r="E388" s="18"/>
    </row>
    <row r="389" spans="1:5" s="16" customFormat="1" ht="12.95" customHeight="1" x14ac:dyDescent="0.2">
      <c r="A389" s="18" t="s">
        <v>1684</v>
      </c>
      <c r="B389" s="18"/>
      <c r="C389" s="18" t="s">
        <v>1685</v>
      </c>
      <c r="D389" s="18"/>
      <c r="E389" s="18"/>
    </row>
    <row r="390" spans="1:5" s="16" customFormat="1" ht="12.95" customHeight="1" x14ac:dyDescent="0.2">
      <c r="A390" s="18" t="s">
        <v>1686</v>
      </c>
      <c r="B390" s="18"/>
      <c r="C390" s="18" t="s">
        <v>1687</v>
      </c>
      <c r="D390" s="18"/>
      <c r="E390" s="18"/>
    </row>
    <row r="391" spans="1:5" s="16" customFormat="1" ht="12.95" customHeight="1" x14ac:dyDescent="0.2">
      <c r="A391" s="18" t="s">
        <v>1688</v>
      </c>
      <c r="B391" s="18"/>
      <c r="C391" s="18" t="s">
        <v>1689</v>
      </c>
      <c r="D391" s="18"/>
      <c r="E391" s="18"/>
    </row>
    <row r="392" spans="1:5" s="16" customFormat="1" ht="12.95" customHeight="1" x14ac:dyDescent="0.2">
      <c r="A392" s="18" t="s">
        <v>1690</v>
      </c>
      <c r="B392" s="18"/>
      <c r="C392" s="18" t="s">
        <v>1691</v>
      </c>
      <c r="D392" s="18"/>
      <c r="E392" s="18"/>
    </row>
    <row r="393" spans="1:5" s="16" customFormat="1" ht="12.95" customHeight="1" x14ac:dyDescent="0.2">
      <c r="A393" s="18" t="s">
        <v>1692</v>
      </c>
      <c r="B393" s="18"/>
      <c r="C393" s="18" t="s">
        <v>1693</v>
      </c>
      <c r="D393" s="18"/>
      <c r="E393" s="18"/>
    </row>
    <row r="394" spans="1:5" s="16" customFormat="1" ht="12.95" customHeight="1" x14ac:dyDescent="0.2">
      <c r="A394" s="18" t="s">
        <v>1694</v>
      </c>
      <c r="B394" s="18"/>
      <c r="C394" s="18" t="s">
        <v>1695</v>
      </c>
      <c r="D394" s="18"/>
      <c r="E394" s="18"/>
    </row>
    <row r="395" spans="1:5" s="16" customFormat="1" ht="12.95" customHeight="1" x14ac:dyDescent="0.2">
      <c r="A395" s="18" t="s">
        <v>1696</v>
      </c>
      <c r="B395" s="18"/>
      <c r="C395" s="18" t="s">
        <v>1697</v>
      </c>
      <c r="D395" s="18"/>
      <c r="E395" s="18"/>
    </row>
    <row r="396" spans="1:5" s="16" customFormat="1" ht="12.95" customHeight="1" x14ac:dyDescent="0.2">
      <c r="A396" s="18" t="s">
        <v>1698</v>
      </c>
      <c r="B396" s="18"/>
      <c r="C396" s="18" t="s">
        <v>1699</v>
      </c>
      <c r="D396" s="18"/>
      <c r="E396" s="18"/>
    </row>
    <row r="397" spans="1:5" s="16" customFormat="1" ht="12.95" customHeight="1" x14ac:dyDescent="0.2">
      <c r="A397" s="18" t="s">
        <v>1700</v>
      </c>
      <c r="B397" s="18"/>
      <c r="C397" s="18" t="s">
        <v>1701</v>
      </c>
      <c r="D397" s="18"/>
      <c r="E397" s="18"/>
    </row>
    <row r="398" spans="1:5" s="16" customFormat="1" ht="12.95" customHeight="1" x14ac:dyDescent="0.2">
      <c r="A398" s="18" t="s">
        <v>541</v>
      </c>
      <c r="B398" s="18"/>
      <c r="C398" s="18" t="s">
        <v>1702</v>
      </c>
      <c r="D398" s="18"/>
      <c r="E398" s="18"/>
    </row>
    <row r="399" spans="1:5" s="16" customFormat="1" ht="12.95" customHeight="1" x14ac:dyDescent="0.2">
      <c r="A399" s="18" t="s">
        <v>1703</v>
      </c>
      <c r="B399" s="18"/>
      <c r="C399" s="18" t="s">
        <v>1704</v>
      </c>
      <c r="D399" s="18"/>
      <c r="E399" s="18"/>
    </row>
    <row r="400" spans="1:5" s="16" customFormat="1" ht="12.95" customHeight="1" x14ac:dyDescent="0.2">
      <c r="A400" s="18" t="s">
        <v>373</v>
      </c>
      <c r="B400" s="18"/>
      <c r="C400" s="18" t="s">
        <v>1705</v>
      </c>
      <c r="D400" s="18"/>
      <c r="E400" s="18"/>
    </row>
    <row r="401" spans="1:5" s="16" customFormat="1" ht="12.95" customHeight="1" x14ac:dyDescent="0.2">
      <c r="A401" s="18" t="s">
        <v>1706</v>
      </c>
      <c r="B401" s="18"/>
      <c r="C401" s="18" t="s">
        <v>1707</v>
      </c>
      <c r="D401" s="18"/>
      <c r="E401" s="18"/>
    </row>
    <row r="402" spans="1:5" s="16" customFormat="1" ht="12.95" customHeight="1" x14ac:dyDescent="0.2">
      <c r="A402" s="18" t="s">
        <v>1708</v>
      </c>
      <c r="B402" s="18"/>
      <c r="C402" s="18" t="s">
        <v>1704</v>
      </c>
      <c r="D402" s="18"/>
      <c r="E402" s="18"/>
    </row>
    <row r="403" spans="1:5" s="16" customFormat="1" ht="12.95" customHeight="1" x14ac:dyDescent="0.2">
      <c r="A403" s="18" t="s">
        <v>1709</v>
      </c>
      <c r="B403" s="18"/>
      <c r="C403" s="18" t="s">
        <v>1705</v>
      </c>
      <c r="D403" s="18"/>
      <c r="E403" s="18"/>
    </row>
    <row r="404" spans="1:5" s="16" customFormat="1" ht="12.95" customHeight="1" x14ac:dyDescent="0.2">
      <c r="A404" s="18" t="s">
        <v>1710</v>
      </c>
      <c r="B404" s="18"/>
      <c r="C404" s="18" t="s">
        <v>1707</v>
      </c>
      <c r="D404" s="18"/>
      <c r="E404" s="18"/>
    </row>
    <row r="405" spans="1:5" s="16" customFormat="1" ht="12.95" customHeight="1" x14ac:dyDescent="0.2">
      <c r="A405" s="18" t="s">
        <v>1711</v>
      </c>
      <c r="B405" s="18"/>
      <c r="C405" s="18" t="s">
        <v>1712</v>
      </c>
      <c r="D405" s="18"/>
      <c r="E405" s="18"/>
    </row>
    <row r="406" spans="1:5" s="16" customFormat="1" ht="12.95" customHeight="1" x14ac:dyDescent="0.2">
      <c r="A406" s="18" t="s">
        <v>1713</v>
      </c>
      <c r="B406" s="18"/>
      <c r="C406" s="18" t="s">
        <v>1714</v>
      </c>
      <c r="D406" s="18"/>
      <c r="E406" s="18"/>
    </row>
    <row r="407" spans="1:5" s="16" customFormat="1" ht="12.95" customHeight="1" x14ac:dyDescent="0.2">
      <c r="A407" s="18" t="s">
        <v>1715</v>
      </c>
      <c r="B407" s="18"/>
      <c r="C407" s="18" t="s">
        <v>1716</v>
      </c>
      <c r="D407" s="18"/>
      <c r="E407" s="18"/>
    </row>
    <row r="408" spans="1:5" s="16" customFormat="1" ht="12.95" customHeight="1" x14ac:dyDescent="0.2">
      <c r="A408" s="18" t="s">
        <v>1717</v>
      </c>
      <c r="B408" s="18"/>
      <c r="C408" s="18" t="s">
        <v>1718</v>
      </c>
      <c r="D408" s="18"/>
      <c r="E408" s="18"/>
    </row>
    <row r="409" spans="1:5" s="16" customFormat="1" ht="12.95" customHeight="1" x14ac:dyDescent="0.2">
      <c r="A409" s="18" t="s">
        <v>1719</v>
      </c>
      <c r="B409" s="18"/>
      <c r="C409" s="18" t="s">
        <v>1720</v>
      </c>
      <c r="D409" s="18"/>
      <c r="E409" s="18"/>
    </row>
    <row r="410" spans="1:5" s="16" customFormat="1" ht="12.95" customHeight="1" x14ac:dyDescent="0.2">
      <c r="A410" s="18" t="s">
        <v>1721</v>
      </c>
      <c r="B410" s="18"/>
      <c r="C410" s="18" t="s">
        <v>1722</v>
      </c>
      <c r="D410" s="18"/>
      <c r="E410" s="18"/>
    </row>
    <row r="411" spans="1:5" s="16" customFormat="1" ht="12.95" customHeight="1" x14ac:dyDescent="0.2">
      <c r="A411" s="18" t="s">
        <v>1723</v>
      </c>
      <c r="B411" s="18"/>
      <c r="C411" s="18" t="s">
        <v>1724</v>
      </c>
      <c r="D411" s="18"/>
      <c r="E411" s="18"/>
    </row>
    <row r="412" spans="1:5" s="16" customFormat="1" ht="12.95" customHeight="1" x14ac:dyDescent="0.2">
      <c r="A412" s="18" t="s">
        <v>1725</v>
      </c>
      <c r="B412" s="18"/>
      <c r="C412" s="18" t="s">
        <v>1726</v>
      </c>
      <c r="D412" s="18"/>
      <c r="E412" s="18"/>
    </row>
    <row r="413" spans="1:5" s="16" customFormat="1" ht="12.95" customHeight="1" x14ac:dyDescent="0.2">
      <c r="A413" s="18" t="s">
        <v>1727</v>
      </c>
      <c r="B413" s="18"/>
      <c r="C413" s="18" t="s">
        <v>1726</v>
      </c>
      <c r="D413" s="18"/>
      <c r="E413" s="18"/>
    </row>
    <row r="414" spans="1:5" s="16" customFormat="1" ht="12.95" customHeight="1" x14ac:dyDescent="0.2">
      <c r="A414" s="18" t="s">
        <v>1728</v>
      </c>
      <c r="B414" s="18"/>
      <c r="C414" s="18" t="s">
        <v>1729</v>
      </c>
      <c r="D414" s="18"/>
      <c r="E414" s="18"/>
    </row>
    <row r="415" spans="1:5" s="16" customFormat="1" ht="12.95" customHeight="1" x14ac:dyDescent="0.2">
      <c r="A415" s="18" t="s">
        <v>1730</v>
      </c>
      <c r="B415" s="18"/>
      <c r="C415" s="18" t="s">
        <v>1731</v>
      </c>
      <c r="D415" s="18"/>
      <c r="E415" s="18"/>
    </row>
    <row r="416" spans="1:5" s="16" customFormat="1" ht="12.95" customHeight="1" x14ac:dyDescent="0.2">
      <c r="A416" s="18" t="s">
        <v>1732</v>
      </c>
      <c r="B416" s="18"/>
      <c r="C416" s="18" t="s">
        <v>1733</v>
      </c>
      <c r="D416" s="18"/>
      <c r="E416" s="18"/>
    </row>
    <row r="417" spans="1:5" s="16" customFormat="1" ht="12.95" customHeight="1" x14ac:dyDescent="0.2">
      <c r="A417" s="18" t="s">
        <v>1734</v>
      </c>
      <c r="B417" s="18"/>
      <c r="C417" s="18" t="s">
        <v>1735</v>
      </c>
      <c r="D417" s="18"/>
      <c r="E417" s="18"/>
    </row>
    <row r="418" spans="1:5" s="16" customFormat="1" ht="12.95" customHeight="1" x14ac:dyDescent="0.2">
      <c r="A418" s="18" t="s">
        <v>1736</v>
      </c>
      <c r="B418" s="18"/>
      <c r="C418" s="18" t="s">
        <v>1737</v>
      </c>
      <c r="D418" s="18"/>
      <c r="E418" s="18"/>
    </row>
    <row r="419" spans="1:5" s="16" customFormat="1" ht="12.95" customHeight="1" x14ac:dyDescent="0.2">
      <c r="A419" s="18" t="s">
        <v>1738</v>
      </c>
      <c r="B419" s="18"/>
      <c r="C419" s="18" t="s">
        <v>1739</v>
      </c>
      <c r="D419" s="18"/>
      <c r="E419" s="18"/>
    </row>
    <row r="420" spans="1:5" s="16" customFormat="1" ht="12.95" customHeight="1" x14ac:dyDescent="0.2">
      <c r="A420" s="18" t="s">
        <v>1740</v>
      </c>
      <c r="B420" s="18"/>
      <c r="C420" s="18" t="s">
        <v>1741</v>
      </c>
      <c r="D420" s="18"/>
      <c r="E420" s="18"/>
    </row>
    <row r="421" spans="1:5" s="16" customFormat="1" ht="12.95" customHeight="1" x14ac:dyDescent="0.2">
      <c r="A421" s="18" t="s">
        <v>1742</v>
      </c>
      <c r="B421" s="18"/>
      <c r="C421" s="18" t="s">
        <v>1743</v>
      </c>
      <c r="D421" s="18"/>
      <c r="E421" s="18"/>
    </row>
    <row r="422" spans="1:5" s="16" customFormat="1" ht="12.95" customHeight="1" x14ac:dyDescent="0.2">
      <c r="A422" s="18" t="s">
        <v>1744</v>
      </c>
      <c r="B422" s="18"/>
      <c r="C422" s="18" t="s">
        <v>1745</v>
      </c>
      <c r="D422" s="18"/>
      <c r="E422" s="18"/>
    </row>
    <row r="423" spans="1:5" s="16" customFormat="1" ht="12.95" customHeight="1" x14ac:dyDescent="0.2">
      <c r="A423" s="18" t="s">
        <v>1746</v>
      </c>
      <c r="B423" s="18"/>
      <c r="C423" s="18" t="s">
        <v>1747</v>
      </c>
      <c r="D423" s="18"/>
      <c r="E423" s="18"/>
    </row>
    <row r="424" spans="1:5" s="16" customFormat="1" ht="12.95" customHeight="1" x14ac:dyDescent="0.2">
      <c r="A424" s="18" t="s">
        <v>1748</v>
      </c>
      <c r="B424" s="18"/>
      <c r="C424" s="18" t="s">
        <v>1749</v>
      </c>
      <c r="D424" s="18"/>
      <c r="E424" s="18"/>
    </row>
    <row r="425" spans="1:5" s="16" customFormat="1" ht="12.95" customHeight="1" x14ac:dyDescent="0.2">
      <c r="A425" s="18" t="s">
        <v>1750</v>
      </c>
      <c r="B425" s="18"/>
      <c r="C425" s="18" t="s">
        <v>1751</v>
      </c>
      <c r="D425" s="18"/>
      <c r="E425" s="18"/>
    </row>
    <row r="426" spans="1:5" s="16" customFormat="1" ht="12.95" customHeight="1" x14ac:dyDescent="0.2">
      <c r="A426" s="18" t="s">
        <v>1752</v>
      </c>
      <c r="B426" s="18"/>
      <c r="C426" s="18" t="s">
        <v>1753</v>
      </c>
      <c r="D426" s="18"/>
      <c r="E426" s="18"/>
    </row>
    <row r="427" spans="1:5" s="16" customFormat="1" ht="12.95" customHeight="1" x14ac:dyDescent="0.2">
      <c r="A427" s="18" t="s">
        <v>1754</v>
      </c>
      <c r="B427" s="18"/>
      <c r="C427" s="18" t="s">
        <v>1755</v>
      </c>
      <c r="D427" s="18"/>
      <c r="E427" s="18"/>
    </row>
    <row r="428" spans="1:5" s="16" customFormat="1" ht="12.95" customHeight="1" x14ac:dyDescent="0.2">
      <c r="A428" s="18" t="s">
        <v>1756</v>
      </c>
      <c r="B428" s="18"/>
      <c r="C428" s="18" t="s">
        <v>1757</v>
      </c>
      <c r="D428" s="18"/>
      <c r="E428" s="18"/>
    </row>
    <row r="429" spans="1:5" s="16" customFormat="1" ht="12.95" customHeight="1" x14ac:dyDescent="0.2">
      <c r="A429" s="18" t="s">
        <v>1758</v>
      </c>
      <c r="B429" s="18"/>
      <c r="C429" s="18" t="s">
        <v>1759</v>
      </c>
      <c r="D429" s="18"/>
      <c r="E429" s="18"/>
    </row>
    <row r="430" spans="1:5" s="16" customFormat="1" ht="12.95" customHeight="1" x14ac:dyDescent="0.2">
      <c r="A430" s="18" t="s">
        <v>1760</v>
      </c>
      <c r="B430" s="18"/>
      <c r="C430" s="18" t="s">
        <v>1761</v>
      </c>
      <c r="D430" s="18"/>
      <c r="E430" s="18"/>
    </row>
    <row r="431" spans="1:5" s="16" customFormat="1" ht="12.95" customHeight="1" x14ac:dyDescent="0.2">
      <c r="A431" s="18" t="s">
        <v>1762</v>
      </c>
      <c r="B431" s="18"/>
      <c r="C431" s="18" t="s">
        <v>1763</v>
      </c>
      <c r="D431" s="18"/>
      <c r="E431" s="18"/>
    </row>
    <row r="432" spans="1:5" s="16" customFormat="1" ht="12.95" customHeight="1" x14ac:dyDescent="0.2">
      <c r="A432" s="18" t="s">
        <v>1764</v>
      </c>
      <c r="B432" s="18"/>
      <c r="C432" s="18" t="s">
        <v>1765</v>
      </c>
      <c r="D432" s="18"/>
      <c r="E432" s="18"/>
    </row>
    <row r="433" spans="1:5" s="16" customFormat="1" ht="12.95" customHeight="1" x14ac:dyDescent="0.2">
      <c r="A433" s="18" t="s">
        <v>1766</v>
      </c>
      <c r="B433" s="18"/>
      <c r="C433" s="18" t="s">
        <v>1767</v>
      </c>
      <c r="D433" s="18"/>
      <c r="E433" s="18"/>
    </row>
    <row r="434" spans="1:5" s="16" customFormat="1" ht="12.95" customHeight="1" x14ac:dyDescent="0.2">
      <c r="A434" s="18" t="s">
        <v>1768</v>
      </c>
      <c r="B434" s="18"/>
      <c r="C434" s="18" t="s">
        <v>1769</v>
      </c>
      <c r="D434" s="18"/>
      <c r="E434" s="18"/>
    </row>
    <row r="435" spans="1:5" s="16" customFormat="1" ht="26.1" customHeight="1" x14ac:dyDescent="0.2">
      <c r="A435" s="18" t="s">
        <v>1770</v>
      </c>
      <c r="B435" s="18"/>
      <c r="C435" s="18" t="s">
        <v>1771</v>
      </c>
      <c r="D435" s="18"/>
      <c r="E435" s="18"/>
    </row>
    <row r="436" spans="1:5" s="16" customFormat="1" ht="12.95" customHeight="1" x14ac:dyDescent="0.2">
      <c r="A436" s="18" t="s">
        <v>1772</v>
      </c>
      <c r="B436" s="18"/>
      <c r="C436" s="18" t="s">
        <v>1773</v>
      </c>
      <c r="D436" s="18"/>
      <c r="E436" s="18"/>
    </row>
    <row r="437" spans="1:5" s="16" customFormat="1" ht="12.95" customHeight="1" x14ac:dyDescent="0.2">
      <c r="A437" s="18" t="s">
        <v>1774</v>
      </c>
      <c r="B437" s="18"/>
      <c r="C437" s="18" t="s">
        <v>1775</v>
      </c>
      <c r="D437" s="18"/>
      <c r="E437" s="18"/>
    </row>
    <row r="438" spans="1:5" s="16" customFormat="1" ht="12.95" customHeight="1" x14ac:dyDescent="0.2">
      <c r="A438" s="18" t="s">
        <v>1776</v>
      </c>
      <c r="B438" s="18"/>
      <c r="C438" s="18" t="s">
        <v>1777</v>
      </c>
      <c r="D438" s="18"/>
      <c r="E438" s="18"/>
    </row>
    <row r="439" spans="1:5" s="16" customFormat="1" ht="12.95" customHeight="1" x14ac:dyDescent="0.2">
      <c r="A439" s="18" t="s">
        <v>1778</v>
      </c>
      <c r="B439" s="18"/>
      <c r="C439" s="18" t="s">
        <v>1779</v>
      </c>
      <c r="D439" s="18"/>
      <c r="E439" s="18"/>
    </row>
    <row r="440" spans="1:5" s="16" customFormat="1" ht="12.95" customHeight="1" x14ac:dyDescent="0.2">
      <c r="A440" s="18" t="s">
        <v>1780</v>
      </c>
      <c r="B440" s="18"/>
      <c r="C440" s="18" t="s">
        <v>1781</v>
      </c>
      <c r="D440" s="18"/>
      <c r="E440" s="18"/>
    </row>
    <row r="441" spans="1:5" s="16" customFormat="1" ht="12.95" customHeight="1" x14ac:dyDescent="0.2">
      <c r="A441" s="18" t="s">
        <v>1782</v>
      </c>
      <c r="B441" s="18"/>
      <c r="C441" s="18" t="s">
        <v>1783</v>
      </c>
      <c r="D441" s="18"/>
      <c r="E441" s="18"/>
    </row>
    <row r="442" spans="1:5" s="16" customFormat="1" ht="12.95" customHeight="1" x14ac:dyDescent="0.2">
      <c r="A442" s="18" t="s">
        <v>1784</v>
      </c>
      <c r="B442" s="18"/>
      <c r="C442" s="18" t="s">
        <v>1785</v>
      </c>
      <c r="D442" s="18"/>
      <c r="E442" s="18"/>
    </row>
    <row r="443" spans="1:5" s="16" customFormat="1" ht="12.95" customHeight="1" x14ac:dyDescent="0.2">
      <c r="A443" s="18" t="s">
        <v>1786</v>
      </c>
      <c r="B443" s="18"/>
      <c r="C443" s="18" t="s">
        <v>1787</v>
      </c>
      <c r="D443" s="18"/>
      <c r="E443" s="18"/>
    </row>
    <row r="444" spans="1:5" s="16" customFormat="1" ht="12.95" customHeight="1" x14ac:dyDescent="0.2">
      <c r="A444" s="18" t="s">
        <v>1788</v>
      </c>
      <c r="B444" s="18"/>
      <c r="C444" s="18" t="s">
        <v>1789</v>
      </c>
      <c r="D444" s="18"/>
      <c r="E444" s="18"/>
    </row>
    <row r="445" spans="1:5" s="16" customFormat="1" ht="12.95" customHeight="1" x14ac:dyDescent="0.2">
      <c r="A445" s="18" t="s">
        <v>1790</v>
      </c>
      <c r="B445" s="18"/>
      <c r="C445" s="18" t="s">
        <v>1791</v>
      </c>
      <c r="D445" s="18"/>
      <c r="E445" s="18"/>
    </row>
    <row r="446" spans="1:5" s="16" customFormat="1" ht="12.95" customHeight="1" x14ac:dyDescent="0.2">
      <c r="A446" s="18" t="s">
        <v>866</v>
      </c>
      <c r="B446" s="18"/>
      <c r="C446" s="18" t="s">
        <v>1792</v>
      </c>
      <c r="D446" s="18"/>
      <c r="E446" s="18"/>
    </row>
    <row r="447" spans="1:5" s="16" customFormat="1" ht="12.95" customHeight="1" x14ac:dyDescent="0.2">
      <c r="A447" s="18" t="s">
        <v>76</v>
      </c>
      <c r="B447" s="18"/>
      <c r="C447" s="18" t="s">
        <v>1793</v>
      </c>
      <c r="D447" s="18"/>
      <c r="E447" s="18"/>
    </row>
    <row r="448" spans="1:5" s="16" customFormat="1" ht="12.95" customHeight="1" x14ac:dyDescent="0.2">
      <c r="A448" s="18" t="s">
        <v>1794</v>
      </c>
      <c r="B448" s="18"/>
      <c r="C448" s="18" t="s">
        <v>1795</v>
      </c>
      <c r="D448" s="18"/>
      <c r="E448" s="18"/>
    </row>
    <row r="449" spans="1:5" s="16" customFormat="1" ht="12.95" customHeight="1" x14ac:dyDescent="0.2">
      <c r="A449" s="18" t="s">
        <v>1796</v>
      </c>
      <c r="B449" s="18"/>
      <c r="C449" s="18" t="s">
        <v>1787</v>
      </c>
      <c r="D449" s="18"/>
      <c r="E449" s="18"/>
    </row>
    <row r="450" spans="1:5" s="16" customFormat="1" ht="12.95" customHeight="1" x14ac:dyDescent="0.2">
      <c r="A450" s="18" t="s">
        <v>1797</v>
      </c>
      <c r="B450" s="18"/>
      <c r="C450" s="18" t="s">
        <v>1789</v>
      </c>
      <c r="D450" s="18"/>
      <c r="E450" s="18"/>
    </row>
    <row r="451" spans="1:5" s="16" customFormat="1" ht="12.95" customHeight="1" x14ac:dyDescent="0.2">
      <c r="A451" s="18" t="s">
        <v>1798</v>
      </c>
      <c r="B451" s="18"/>
      <c r="C451" s="18" t="s">
        <v>1791</v>
      </c>
      <c r="D451" s="18"/>
      <c r="E451" s="18"/>
    </row>
    <row r="452" spans="1:5" s="16" customFormat="1" ht="12.95" customHeight="1" x14ac:dyDescent="0.2">
      <c r="A452" s="18" t="s">
        <v>1799</v>
      </c>
      <c r="B452" s="18"/>
      <c r="C452" s="18" t="s">
        <v>1792</v>
      </c>
      <c r="D452" s="18"/>
      <c r="E452" s="18"/>
    </row>
    <row r="453" spans="1:5" s="16" customFormat="1" ht="12.95" customHeight="1" x14ac:dyDescent="0.2">
      <c r="A453" s="18" t="s">
        <v>1800</v>
      </c>
      <c r="B453" s="18"/>
      <c r="C453" s="18" t="s">
        <v>1793</v>
      </c>
      <c r="D453" s="18"/>
      <c r="E453" s="18"/>
    </row>
    <row r="454" spans="1:5" s="16" customFormat="1" ht="12.95" customHeight="1" x14ac:dyDescent="0.2">
      <c r="A454" s="18" t="s">
        <v>1801</v>
      </c>
      <c r="B454" s="18"/>
      <c r="C454" s="18" t="s">
        <v>1795</v>
      </c>
      <c r="D454" s="18"/>
      <c r="E454" s="18"/>
    </row>
    <row r="455" spans="1:5" s="16" customFormat="1" ht="12.95" customHeight="1" x14ac:dyDescent="0.2">
      <c r="A455" s="18" t="s">
        <v>1802</v>
      </c>
      <c r="B455" s="18"/>
      <c r="C455" s="18" t="s">
        <v>1803</v>
      </c>
      <c r="D455" s="18"/>
      <c r="E455" s="18"/>
    </row>
    <row r="456" spans="1:5" s="16" customFormat="1" ht="12.95" customHeight="1" x14ac:dyDescent="0.2">
      <c r="A456" s="18" t="s">
        <v>1804</v>
      </c>
      <c r="B456" s="18"/>
      <c r="C456" s="18" t="s">
        <v>1805</v>
      </c>
      <c r="D456" s="18"/>
      <c r="E456" s="18"/>
    </row>
    <row r="457" spans="1:5" s="16" customFormat="1" ht="12.95" customHeight="1" x14ac:dyDescent="0.2">
      <c r="A457" s="18" t="s">
        <v>1806</v>
      </c>
      <c r="B457" s="18"/>
      <c r="C457" s="18" t="s">
        <v>1807</v>
      </c>
      <c r="D457" s="18"/>
      <c r="E457" s="18"/>
    </row>
    <row r="458" spans="1:5" s="16" customFormat="1" ht="12.95" customHeight="1" x14ac:dyDescent="0.2">
      <c r="A458" s="18" t="s">
        <v>1808</v>
      </c>
      <c r="B458" s="18"/>
      <c r="C458" s="18" t="s">
        <v>1809</v>
      </c>
      <c r="D458" s="18"/>
      <c r="E458" s="18"/>
    </row>
    <row r="459" spans="1:5" s="16" customFormat="1" ht="12.95" customHeight="1" x14ac:dyDescent="0.2">
      <c r="A459" s="18" t="s">
        <v>1810</v>
      </c>
      <c r="B459" s="18"/>
      <c r="C459" s="18" t="s">
        <v>1811</v>
      </c>
      <c r="D459" s="18"/>
      <c r="E459" s="18"/>
    </row>
    <row r="460" spans="1:5" s="16" customFormat="1" ht="12.95" customHeight="1" x14ac:dyDescent="0.2">
      <c r="A460" s="18" t="s">
        <v>1812</v>
      </c>
      <c r="B460" s="18"/>
      <c r="C460" s="18" t="s">
        <v>1807</v>
      </c>
      <c r="D460" s="18"/>
      <c r="E460" s="18"/>
    </row>
    <row r="461" spans="1:5" s="16" customFormat="1" ht="12.95" customHeight="1" x14ac:dyDescent="0.2">
      <c r="A461" s="18" t="s">
        <v>1813</v>
      </c>
      <c r="B461" s="18"/>
      <c r="C461" s="18" t="s">
        <v>1809</v>
      </c>
      <c r="D461" s="18"/>
      <c r="E461" s="18"/>
    </row>
    <row r="462" spans="1:5" s="16" customFormat="1" ht="12.95" customHeight="1" x14ac:dyDescent="0.2">
      <c r="A462" s="18" t="s">
        <v>1814</v>
      </c>
      <c r="B462" s="18"/>
      <c r="C462" s="18" t="s">
        <v>1815</v>
      </c>
      <c r="D462" s="18"/>
      <c r="E462" s="18"/>
    </row>
    <row r="463" spans="1:5" s="16" customFormat="1" ht="12.95" customHeight="1" x14ac:dyDescent="0.2">
      <c r="A463" s="18" t="s">
        <v>1816</v>
      </c>
      <c r="B463" s="18"/>
      <c r="C463" s="18" t="s">
        <v>1817</v>
      </c>
      <c r="D463" s="18"/>
      <c r="E463" s="18"/>
    </row>
    <row r="464" spans="1:5" s="16" customFormat="1" ht="12.95" customHeight="1" x14ac:dyDescent="0.2">
      <c r="A464" s="18" t="s">
        <v>1818</v>
      </c>
      <c r="B464" s="18"/>
      <c r="C464" s="18" t="s">
        <v>1819</v>
      </c>
      <c r="D464" s="18"/>
      <c r="E464" s="18"/>
    </row>
    <row r="465" spans="1:5" s="16" customFormat="1" ht="12.95" customHeight="1" x14ac:dyDescent="0.2">
      <c r="A465" s="18" t="s">
        <v>1820</v>
      </c>
      <c r="B465" s="18"/>
      <c r="C465" s="18" t="s">
        <v>1821</v>
      </c>
      <c r="D465" s="18"/>
      <c r="E465" s="18"/>
    </row>
    <row r="466" spans="1:5" s="16" customFormat="1" ht="12.95" customHeight="1" x14ac:dyDescent="0.2">
      <c r="A466" s="18" t="s">
        <v>1822</v>
      </c>
      <c r="B466" s="18"/>
      <c r="C466" s="18" t="s">
        <v>1823</v>
      </c>
      <c r="D466" s="18"/>
      <c r="E466" s="18"/>
    </row>
    <row r="467" spans="1:5" s="16" customFormat="1" ht="12.95" customHeight="1" x14ac:dyDescent="0.2">
      <c r="A467" s="18" t="s">
        <v>1824</v>
      </c>
      <c r="B467" s="18"/>
      <c r="C467" s="18" t="s">
        <v>1825</v>
      </c>
      <c r="D467" s="18"/>
      <c r="E467" s="18"/>
    </row>
    <row r="468" spans="1:5" s="16" customFormat="1" ht="12.95" customHeight="1" x14ac:dyDescent="0.2">
      <c r="A468" s="18" t="s">
        <v>1826</v>
      </c>
      <c r="B468" s="18"/>
      <c r="C468" s="18" t="s">
        <v>1827</v>
      </c>
      <c r="D468" s="18"/>
      <c r="E468" s="18"/>
    </row>
    <row r="469" spans="1:5" s="16" customFormat="1" ht="12.95" customHeight="1" x14ac:dyDescent="0.2">
      <c r="A469" s="18" t="s">
        <v>1828</v>
      </c>
      <c r="B469" s="18"/>
      <c r="C469" s="18" t="s">
        <v>1829</v>
      </c>
      <c r="D469" s="18"/>
      <c r="E469" s="18"/>
    </row>
    <row r="470" spans="1:5" s="16" customFormat="1" ht="12.95" customHeight="1" x14ac:dyDescent="0.2">
      <c r="A470" s="18" t="s">
        <v>1830</v>
      </c>
      <c r="B470" s="18"/>
      <c r="C470" s="18" t="s">
        <v>1831</v>
      </c>
      <c r="D470" s="18"/>
      <c r="E470" s="18"/>
    </row>
    <row r="471" spans="1:5" s="16" customFormat="1" ht="12.95" customHeight="1" x14ac:dyDescent="0.2">
      <c r="A471" s="18" t="s">
        <v>1832</v>
      </c>
      <c r="B471" s="18"/>
      <c r="C471" s="18" t="s">
        <v>1833</v>
      </c>
      <c r="D471" s="18"/>
      <c r="E471" s="18"/>
    </row>
    <row r="472" spans="1:5" s="16" customFormat="1" ht="12.95" customHeight="1" x14ac:dyDescent="0.2">
      <c r="A472" s="18" t="s">
        <v>1834</v>
      </c>
      <c r="B472" s="18"/>
      <c r="C472" s="18" t="s">
        <v>1835</v>
      </c>
      <c r="D472" s="18"/>
      <c r="E472" s="18"/>
    </row>
    <row r="473" spans="1:5" s="16" customFormat="1" ht="26.1" customHeight="1" x14ac:dyDescent="0.2">
      <c r="A473" s="18" t="s">
        <v>1836</v>
      </c>
      <c r="B473" s="18"/>
      <c r="C473" s="18" t="s">
        <v>1837</v>
      </c>
      <c r="D473" s="18"/>
      <c r="E473" s="18"/>
    </row>
    <row r="474" spans="1:5" s="16" customFormat="1" ht="12.95" customHeight="1" x14ac:dyDescent="0.2">
      <c r="A474" s="18" t="s">
        <v>1838</v>
      </c>
      <c r="B474" s="18"/>
      <c r="C474" s="18" t="s">
        <v>1839</v>
      </c>
      <c r="D474" s="18"/>
      <c r="E474" s="18"/>
    </row>
    <row r="475" spans="1:5" s="16" customFormat="1" ht="12.95" customHeight="1" x14ac:dyDescent="0.2">
      <c r="A475" s="18" t="s">
        <v>1840</v>
      </c>
      <c r="B475" s="18"/>
      <c r="C475" s="18" t="s">
        <v>1841</v>
      </c>
      <c r="D475" s="18"/>
      <c r="E475" s="18"/>
    </row>
    <row r="476" spans="1:5" s="16" customFormat="1" ht="12.95" customHeight="1" x14ac:dyDescent="0.2">
      <c r="A476" s="18" t="s">
        <v>1842</v>
      </c>
      <c r="B476" s="18"/>
      <c r="C476" s="18" t="s">
        <v>1843</v>
      </c>
      <c r="D476" s="18"/>
      <c r="E476" s="18"/>
    </row>
    <row r="477" spans="1:5" s="16" customFormat="1" ht="12.95" customHeight="1" x14ac:dyDescent="0.2">
      <c r="A477" s="18" t="s">
        <v>1844</v>
      </c>
      <c r="B477" s="18"/>
      <c r="C477" s="18" t="s">
        <v>1845</v>
      </c>
      <c r="D477" s="18"/>
      <c r="E477" s="18"/>
    </row>
    <row r="478" spans="1:5" s="16" customFormat="1" ht="12.95" customHeight="1" x14ac:dyDescent="0.2">
      <c r="A478" s="18" t="s">
        <v>1846</v>
      </c>
      <c r="B478" s="18"/>
      <c r="C478" s="18" t="s">
        <v>1847</v>
      </c>
      <c r="D478" s="18"/>
      <c r="E478" s="18"/>
    </row>
    <row r="479" spans="1:5" s="16" customFormat="1" ht="12.95" customHeight="1" x14ac:dyDescent="0.2">
      <c r="A479" s="18" t="s">
        <v>1848</v>
      </c>
      <c r="B479" s="18"/>
      <c r="C479" s="18" t="s">
        <v>1849</v>
      </c>
      <c r="D479" s="18"/>
      <c r="E479" s="18"/>
    </row>
    <row r="480" spans="1:5" s="16" customFormat="1" ht="12.95" customHeight="1" x14ac:dyDescent="0.2">
      <c r="A480" s="18" t="s">
        <v>1850</v>
      </c>
      <c r="B480" s="18"/>
      <c r="C480" s="18" t="s">
        <v>1851</v>
      </c>
      <c r="D480" s="18"/>
      <c r="E480" s="18"/>
    </row>
    <row r="481" spans="1:5" s="16" customFormat="1" ht="12.95" customHeight="1" x14ac:dyDescent="0.2">
      <c r="A481" s="18" t="s">
        <v>1852</v>
      </c>
      <c r="B481" s="18"/>
      <c r="C481" s="18" t="s">
        <v>1853</v>
      </c>
      <c r="D481" s="18"/>
      <c r="E481" s="18"/>
    </row>
    <row r="482" spans="1:5" s="16" customFormat="1" ht="12.95" customHeight="1" x14ac:dyDescent="0.2">
      <c r="A482" s="18" t="s">
        <v>1854</v>
      </c>
      <c r="B482" s="18"/>
      <c r="C482" s="18" t="s">
        <v>1855</v>
      </c>
      <c r="D482" s="18"/>
      <c r="E482" s="18"/>
    </row>
    <row r="483" spans="1:5" s="16" customFormat="1" ht="12.95" customHeight="1" x14ac:dyDescent="0.2">
      <c r="A483" s="18" t="s">
        <v>1856</v>
      </c>
      <c r="B483" s="18"/>
      <c r="C483" s="18" t="s">
        <v>1857</v>
      </c>
      <c r="D483" s="18"/>
      <c r="E483" s="18"/>
    </row>
    <row r="484" spans="1:5" s="16" customFormat="1" ht="12.95" customHeight="1" x14ac:dyDescent="0.2">
      <c r="A484" s="18" t="s">
        <v>1858</v>
      </c>
      <c r="B484" s="18"/>
      <c r="C484" s="18" t="s">
        <v>1859</v>
      </c>
      <c r="D484" s="18"/>
      <c r="E484" s="18"/>
    </row>
    <row r="485" spans="1:5" s="16" customFormat="1" ht="12.95" customHeight="1" x14ac:dyDescent="0.2">
      <c r="A485" s="18" t="s">
        <v>1860</v>
      </c>
      <c r="B485" s="18"/>
      <c r="C485" s="18" t="s">
        <v>1861</v>
      </c>
      <c r="D485" s="18"/>
      <c r="E485" s="18"/>
    </row>
    <row r="486" spans="1:5" s="16" customFormat="1" ht="12.95" customHeight="1" x14ac:dyDescent="0.2">
      <c r="A486" s="18" t="s">
        <v>1862</v>
      </c>
      <c r="B486" s="18"/>
      <c r="C486" s="18" t="s">
        <v>1863</v>
      </c>
      <c r="D486" s="18"/>
      <c r="E486" s="18"/>
    </row>
    <row r="487" spans="1:5" s="16" customFormat="1" ht="12.95" customHeight="1" x14ac:dyDescent="0.2">
      <c r="A487" s="18" t="s">
        <v>1864</v>
      </c>
      <c r="B487" s="18"/>
      <c r="C487" s="18" t="s">
        <v>1865</v>
      </c>
      <c r="D487" s="18"/>
      <c r="E487" s="18"/>
    </row>
    <row r="488" spans="1:5" s="16" customFormat="1" ht="12.95" customHeight="1" x14ac:dyDescent="0.2">
      <c r="A488" s="18" t="s">
        <v>1866</v>
      </c>
      <c r="B488" s="18"/>
      <c r="C488" s="18" t="s">
        <v>1863</v>
      </c>
      <c r="D488" s="18"/>
      <c r="E488" s="18"/>
    </row>
    <row r="489" spans="1:5" s="16" customFormat="1" ht="12.95" customHeight="1" x14ac:dyDescent="0.2">
      <c r="A489" s="18" t="s">
        <v>1867</v>
      </c>
      <c r="B489" s="18"/>
      <c r="C489" s="18" t="s">
        <v>1868</v>
      </c>
      <c r="D489" s="18"/>
      <c r="E489" s="18"/>
    </row>
    <row r="490" spans="1:5" s="16" customFormat="1" ht="12.95" customHeight="1" x14ac:dyDescent="0.2">
      <c r="A490" s="18" t="s">
        <v>1869</v>
      </c>
      <c r="B490" s="18"/>
      <c r="C490" s="18" t="s">
        <v>1870</v>
      </c>
      <c r="D490" s="18"/>
      <c r="E490" s="18"/>
    </row>
    <row r="491" spans="1:5" s="16" customFormat="1" ht="12.95" customHeight="1" x14ac:dyDescent="0.2">
      <c r="A491" s="18" t="s">
        <v>1871</v>
      </c>
      <c r="B491" s="18"/>
      <c r="C491" s="18" t="s">
        <v>1872</v>
      </c>
      <c r="D491" s="18"/>
      <c r="E491" s="18"/>
    </row>
    <row r="492" spans="1:5" s="16" customFormat="1" ht="12.95" customHeight="1" x14ac:dyDescent="0.2">
      <c r="A492" s="18" t="s">
        <v>1873</v>
      </c>
      <c r="B492" s="18"/>
      <c r="C492" s="18" t="s">
        <v>1874</v>
      </c>
      <c r="D492" s="18"/>
      <c r="E492" s="18"/>
    </row>
    <row r="493" spans="1:5" s="16" customFormat="1" ht="26.1" customHeight="1" x14ac:dyDescent="0.2">
      <c r="A493" s="18" t="s">
        <v>1875</v>
      </c>
      <c r="B493" s="18"/>
      <c r="C493" s="18" t="s">
        <v>1876</v>
      </c>
      <c r="D493" s="18"/>
      <c r="E493" s="18"/>
    </row>
    <row r="494" spans="1:5" s="16" customFormat="1" ht="12.95" customHeight="1" x14ac:dyDescent="0.2">
      <c r="A494" s="18" t="s">
        <v>1877</v>
      </c>
      <c r="B494" s="18"/>
      <c r="C494" s="18" t="s">
        <v>1878</v>
      </c>
      <c r="D494" s="18"/>
      <c r="E494" s="18"/>
    </row>
    <row r="495" spans="1:5" s="16" customFormat="1" ht="12.95" customHeight="1" x14ac:dyDescent="0.2">
      <c r="A495" s="18" t="s">
        <v>1879</v>
      </c>
      <c r="B495" s="18"/>
      <c r="C495" s="18" t="s">
        <v>1880</v>
      </c>
      <c r="D495" s="18"/>
      <c r="E495" s="18"/>
    </row>
    <row r="496" spans="1:5" s="16" customFormat="1" ht="26.1" customHeight="1" x14ac:dyDescent="0.2">
      <c r="A496" s="18" t="s">
        <v>1881</v>
      </c>
      <c r="B496" s="18"/>
      <c r="C496" s="18" t="s">
        <v>1882</v>
      </c>
      <c r="D496" s="18"/>
      <c r="E496" s="18"/>
    </row>
    <row r="497" spans="1:5" s="16" customFormat="1" ht="12.95" customHeight="1" x14ac:dyDescent="0.2">
      <c r="A497" s="18" t="s">
        <v>1883</v>
      </c>
      <c r="B497" s="18"/>
      <c r="C497" s="18" t="s">
        <v>1884</v>
      </c>
      <c r="D497" s="18"/>
      <c r="E497" s="18"/>
    </row>
    <row r="498" spans="1:5" s="16" customFormat="1" ht="12.95" customHeight="1" x14ac:dyDescent="0.2">
      <c r="A498" s="18" t="s">
        <v>1885</v>
      </c>
      <c r="B498" s="18"/>
      <c r="C498" s="18" t="s">
        <v>1886</v>
      </c>
      <c r="D498" s="18"/>
      <c r="E498" s="18"/>
    </row>
    <row r="499" spans="1:5" s="16" customFormat="1" ht="12.95" customHeight="1" x14ac:dyDescent="0.2">
      <c r="A499" s="18" t="s">
        <v>1887</v>
      </c>
      <c r="B499" s="18"/>
      <c r="C499" s="18" t="s">
        <v>1888</v>
      </c>
      <c r="D499" s="18"/>
      <c r="E499" s="18"/>
    </row>
    <row r="500" spans="1:5" s="16" customFormat="1" ht="26.1" customHeight="1" x14ac:dyDescent="0.2">
      <c r="A500" s="18" t="s">
        <v>1889</v>
      </c>
      <c r="B500" s="18"/>
      <c r="C500" s="18" t="s">
        <v>1890</v>
      </c>
      <c r="D500" s="18"/>
      <c r="E500" s="18"/>
    </row>
    <row r="501" spans="1:5" s="16" customFormat="1" ht="26.1" customHeight="1" x14ac:dyDescent="0.2">
      <c r="A501" s="18" t="s">
        <v>1891</v>
      </c>
      <c r="B501" s="18"/>
      <c r="C501" s="18" t="s">
        <v>1892</v>
      </c>
      <c r="D501" s="18"/>
      <c r="E501" s="18"/>
    </row>
    <row r="502" spans="1:5" s="16" customFormat="1" ht="12.95" customHeight="1" x14ac:dyDescent="0.2">
      <c r="A502" s="18" t="s">
        <v>1893</v>
      </c>
      <c r="B502" s="18"/>
      <c r="C502" s="18" t="s">
        <v>1894</v>
      </c>
      <c r="D502" s="18"/>
      <c r="E502" s="18"/>
    </row>
    <row r="503" spans="1:5" s="16" customFormat="1" ht="12.95" customHeight="1" x14ac:dyDescent="0.2">
      <c r="A503" s="18" t="s">
        <v>1895</v>
      </c>
      <c r="B503" s="18"/>
      <c r="C503" s="18" t="s">
        <v>1896</v>
      </c>
      <c r="D503" s="18"/>
      <c r="E503" s="18"/>
    </row>
    <row r="504" spans="1:5" s="16" customFormat="1" ht="12.95" customHeight="1" x14ac:dyDescent="0.2">
      <c r="A504" s="18" t="s">
        <v>1897</v>
      </c>
      <c r="B504" s="18"/>
      <c r="C504" s="18" t="s">
        <v>1898</v>
      </c>
      <c r="D504" s="18"/>
      <c r="E504" s="18"/>
    </row>
    <row r="505" spans="1:5" s="16" customFormat="1" ht="12.95" customHeight="1" x14ac:dyDescent="0.2">
      <c r="A505" s="18" t="s">
        <v>1899</v>
      </c>
      <c r="B505" s="18"/>
      <c r="C505" s="18" t="s">
        <v>1900</v>
      </c>
      <c r="D505" s="18"/>
      <c r="E505" s="18"/>
    </row>
    <row r="506" spans="1:5" s="16" customFormat="1" ht="12.95" customHeight="1" x14ac:dyDescent="0.2">
      <c r="A506" s="18" t="s">
        <v>1901</v>
      </c>
      <c r="B506" s="18"/>
      <c r="C506" s="18" t="s">
        <v>1902</v>
      </c>
      <c r="D506" s="18"/>
      <c r="E506" s="18"/>
    </row>
    <row r="507" spans="1:5" s="16" customFormat="1" ht="12.95" customHeight="1" x14ac:dyDescent="0.2">
      <c r="A507" s="18" t="s">
        <v>1903</v>
      </c>
      <c r="B507" s="18"/>
      <c r="C507" s="18" t="s">
        <v>1896</v>
      </c>
      <c r="D507" s="18"/>
      <c r="E507" s="18"/>
    </row>
    <row r="508" spans="1:5" s="16" customFormat="1" ht="12.95" customHeight="1" x14ac:dyDescent="0.2">
      <c r="A508" s="18" t="s">
        <v>1904</v>
      </c>
      <c r="B508" s="18"/>
      <c r="C508" s="18" t="s">
        <v>1898</v>
      </c>
      <c r="D508" s="18"/>
      <c r="E508" s="18"/>
    </row>
    <row r="509" spans="1:5" s="16" customFormat="1" ht="12.95" customHeight="1" x14ac:dyDescent="0.2">
      <c r="A509" s="18" t="s">
        <v>1905</v>
      </c>
      <c r="B509" s="18"/>
      <c r="C509" s="18" t="s">
        <v>1900</v>
      </c>
      <c r="D509" s="18"/>
      <c r="E509" s="18"/>
    </row>
    <row r="510" spans="1:5" s="16" customFormat="1" ht="12.95" customHeight="1" x14ac:dyDescent="0.2">
      <c r="A510" s="18" t="s">
        <v>1906</v>
      </c>
      <c r="B510" s="18"/>
      <c r="C510" s="18" t="s">
        <v>1907</v>
      </c>
      <c r="D510" s="18"/>
      <c r="E510" s="18"/>
    </row>
    <row r="511" spans="1:5" s="16" customFormat="1" ht="12.95" customHeight="1" x14ac:dyDescent="0.2">
      <c r="A511" s="18" t="s">
        <v>1908</v>
      </c>
      <c r="B511" s="18"/>
      <c r="C511" s="18" t="s">
        <v>1909</v>
      </c>
      <c r="D511" s="18"/>
      <c r="E511" s="18"/>
    </row>
    <row r="512" spans="1:5" s="16" customFormat="1" ht="12.95" customHeight="1" x14ac:dyDescent="0.2">
      <c r="A512" s="18" t="s">
        <v>1910</v>
      </c>
      <c r="B512" s="18"/>
      <c r="C512" s="18" t="s">
        <v>1911</v>
      </c>
      <c r="D512" s="18"/>
      <c r="E512" s="18"/>
    </row>
    <row r="513" spans="1:5" s="16" customFormat="1" ht="12.95" customHeight="1" x14ac:dyDescent="0.2">
      <c r="A513" s="18" t="s">
        <v>1912</v>
      </c>
      <c r="B513" s="18"/>
      <c r="C513" s="18" t="s">
        <v>1913</v>
      </c>
      <c r="D513" s="18"/>
      <c r="E513" s="18"/>
    </row>
    <row r="514" spans="1:5" s="16" customFormat="1" ht="12.95" customHeight="1" x14ac:dyDescent="0.2">
      <c r="A514" s="18" t="s">
        <v>1914</v>
      </c>
      <c r="B514" s="18"/>
      <c r="C514" s="18" t="s">
        <v>1915</v>
      </c>
      <c r="D514" s="18"/>
      <c r="E514" s="18"/>
    </row>
    <row r="515" spans="1:5" s="16" customFormat="1" ht="12.95" customHeight="1" x14ac:dyDescent="0.2">
      <c r="A515" s="18" t="s">
        <v>1916</v>
      </c>
      <c r="B515" s="18"/>
      <c r="C515" s="18" t="s">
        <v>1917</v>
      </c>
      <c r="D515" s="18"/>
      <c r="E515" s="18"/>
    </row>
    <row r="516" spans="1:5" s="16" customFormat="1" ht="12.95" customHeight="1" x14ac:dyDescent="0.2">
      <c r="A516" s="18" t="s">
        <v>1918</v>
      </c>
      <c r="B516" s="18"/>
      <c r="C516" s="18" t="s">
        <v>1919</v>
      </c>
      <c r="D516" s="18"/>
      <c r="E516" s="18"/>
    </row>
    <row r="517" spans="1:5" s="16" customFormat="1" ht="12.95" customHeight="1" x14ac:dyDescent="0.2">
      <c r="A517" s="18" t="s">
        <v>1920</v>
      </c>
      <c r="B517" s="18"/>
      <c r="C517" s="18" t="s">
        <v>1921</v>
      </c>
      <c r="D517" s="18"/>
      <c r="E517" s="18"/>
    </row>
    <row r="518" spans="1:5" s="16" customFormat="1" ht="12.95" customHeight="1" x14ac:dyDescent="0.2">
      <c r="A518" s="18" t="s">
        <v>1922</v>
      </c>
      <c r="B518" s="18"/>
      <c r="C518" s="18" t="s">
        <v>1923</v>
      </c>
      <c r="D518" s="18"/>
      <c r="E518" s="18"/>
    </row>
    <row r="519" spans="1:5" s="16" customFormat="1" ht="12.95" customHeight="1" x14ac:dyDescent="0.2">
      <c r="A519" s="18" t="s">
        <v>1924</v>
      </c>
      <c r="B519" s="18"/>
      <c r="C519" s="18" t="s">
        <v>1925</v>
      </c>
      <c r="D519" s="18"/>
      <c r="E519" s="18"/>
    </row>
    <row r="520" spans="1:5" s="16" customFormat="1" ht="12.95" customHeight="1" x14ac:dyDescent="0.2">
      <c r="A520" s="18" t="s">
        <v>1926</v>
      </c>
      <c r="B520" s="18"/>
      <c r="C520" s="18" t="s">
        <v>1923</v>
      </c>
      <c r="D520" s="18"/>
      <c r="E520" s="18"/>
    </row>
    <row r="521" spans="1:5" s="16" customFormat="1" ht="12.95" customHeight="1" x14ac:dyDescent="0.2">
      <c r="A521" s="18" t="s">
        <v>1927</v>
      </c>
      <c r="B521" s="18"/>
      <c r="C521" s="18" t="s">
        <v>1925</v>
      </c>
      <c r="D521" s="18"/>
      <c r="E521" s="18"/>
    </row>
    <row r="522" spans="1:5" s="16" customFormat="1" ht="12.95" customHeight="1" x14ac:dyDescent="0.2">
      <c r="A522" s="18" t="s">
        <v>1928</v>
      </c>
      <c r="B522" s="18"/>
      <c r="C522" s="18" t="s">
        <v>1929</v>
      </c>
      <c r="D522" s="18"/>
      <c r="E522" s="18"/>
    </row>
    <row r="523" spans="1:5" s="16" customFormat="1" ht="12.95" customHeight="1" x14ac:dyDescent="0.2">
      <c r="A523" s="18" t="s">
        <v>1930</v>
      </c>
      <c r="B523" s="18"/>
      <c r="C523" s="18" t="s">
        <v>1931</v>
      </c>
      <c r="D523" s="18"/>
      <c r="E523" s="18"/>
    </row>
    <row r="524" spans="1:5" s="16" customFormat="1" ht="12.95" customHeight="1" x14ac:dyDescent="0.2">
      <c r="A524" s="18" t="s">
        <v>1932</v>
      </c>
      <c r="B524" s="18"/>
      <c r="C524" s="18" t="s">
        <v>1933</v>
      </c>
      <c r="D524" s="18"/>
      <c r="E524" s="18"/>
    </row>
    <row r="525" spans="1:5" s="16" customFormat="1" ht="12.95" customHeight="1" x14ac:dyDescent="0.2">
      <c r="A525" s="18" t="s">
        <v>1934</v>
      </c>
      <c r="B525" s="18"/>
      <c r="C525" s="18" t="s">
        <v>1935</v>
      </c>
      <c r="D525" s="18"/>
      <c r="E525" s="18"/>
    </row>
    <row r="526" spans="1:5" s="16" customFormat="1" ht="12.95" customHeight="1" x14ac:dyDescent="0.2">
      <c r="A526" s="18" t="s">
        <v>1936</v>
      </c>
      <c r="B526" s="18"/>
      <c r="C526" s="18" t="s">
        <v>1937</v>
      </c>
      <c r="D526" s="18"/>
      <c r="E526" s="18"/>
    </row>
    <row r="527" spans="1:5" s="16" customFormat="1" ht="12.95" customHeight="1" x14ac:dyDescent="0.2">
      <c r="A527" s="18" t="s">
        <v>1938</v>
      </c>
      <c r="B527" s="18"/>
      <c r="C527" s="18" t="s">
        <v>1937</v>
      </c>
      <c r="D527" s="18"/>
      <c r="E527" s="18"/>
    </row>
    <row r="528" spans="1:5" s="16" customFormat="1" ht="12.95" customHeight="1" x14ac:dyDescent="0.2">
      <c r="A528" s="18" t="s">
        <v>1939</v>
      </c>
      <c r="B528" s="18"/>
      <c r="C528" s="18" t="s">
        <v>1940</v>
      </c>
      <c r="D528" s="18"/>
      <c r="E528" s="18"/>
    </row>
    <row r="529" spans="1:5" s="16" customFormat="1" ht="12.95" customHeight="1" x14ac:dyDescent="0.2">
      <c r="A529" s="18" t="s">
        <v>1941</v>
      </c>
      <c r="B529" s="18"/>
      <c r="C529" s="18" t="s">
        <v>1942</v>
      </c>
      <c r="D529" s="18"/>
      <c r="E529" s="18"/>
    </row>
    <row r="530" spans="1:5" s="16" customFormat="1" ht="12.95" customHeight="1" x14ac:dyDescent="0.2">
      <c r="A530" s="18" t="s">
        <v>1943</v>
      </c>
      <c r="B530" s="18"/>
      <c r="C530" s="18" t="s">
        <v>1944</v>
      </c>
      <c r="D530" s="18"/>
      <c r="E530" s="18"/>
    </row>
    <row r="531" spans="1:5" s="16" customFormat="1" ht="12.95" customHeight="1" x14ac:dyDescent="0.2">
      <c r="A531" s="18" t="s">
        <v>1945</v>
      </c>
      <c r="B531" s="18"/>
      <c r="C531" s="18" t="s">
        <v>1946</v>
      </c>
      <c r="D531" s="18"/>
      <c r="E531" s="18"/>
    </row>
    <row r="532" spans="1:5" s="16" customFormat="1" ht="12.95" customHeight="1" x14ac:dyDescent="0.2">
      <c r="A532" s="18" t="s">
        <v>1947</v>
      </c>
      <c r="B532" s="18"/>
      <c r="C532" s="18" t="s">
        <v>1948</v>
      </c>
      <c r="D532" s="18"/>
      <c r="E532" s="18"/>
    </row>
    <row r="533" spans="1:5" s="16" customFormat="1" ht="12.95" customHeight="1" x14ac:dyDescent="0.2">
      <c r="A533" s="18" t="s">
        <v>1949</v>
      </c>
      <c r="B533" s="18"/>
      <c r="C533" s="18" t="s">
        <v>1950</v>
      </c>
      <c r="D533" s="18"/>
      <c r="E533" s="18"/>
    </row>
    <row r="534" spans="1:5" s="16" customFormat="1" ht="12.95" customHeight="1" x14ac:dyDescent="0.2">
      <c r="A534" s="18" t="s">
        <v>1951</v>
      </c>
      <c r="B534" s="18"/>
      <c r="C534" s="18" t="s">
        <v>1952</v>
      </c>
      <c r="D534" s="18"/>
      <c r="E534" s="18"/>
    </row>
    <row r="535" spans="1:5" s="16" customFormat="1" ht="12.95" customHeight="1" x14ac:dyDescent="0.2">
      <c r="A535" s="18" t="s">
        <v>1953</v>
      </c>
      <c r="B535" s="18"/>
      <c r="C535" s="18" t="s">
        <v>1954</v>
      </c>
      <c r="D535" s="18"/>
      <c r="E535" s="18"/>
    </row>
    <row r="536" spans="1:5" s="16" customFormat="1" ht="12.95" customHeight="1" x14ac:dyDescent="0.2">
      <c r="A536" s="18" t="s">
        <v>1955</v>
      </c>
      <c r="B536" s="18"/>
      <c r="C536" s="18" t="s">
        <v>1956</v>
      </c>
      <c r="D536" s="18"/>
      <c r="E536" s="18"/>
    </row>
    <row r="537" spans="1:5" s="16" customFormat="1" ht="12.95" customHeight="1" x14ac:dyDescent="0.2">
      <c r="A537" s="18" t="s">
        <v>1957</v>
      </c>
      <c r="B537" s="18"/>
      <c r="C537" s="18" t="s">
        <v>1958</v>
      </c>
      <c r="D537" s="18"/>
      <c r="E537" s="18"/>
    </row>
    <row r="538" spans="1:5" s="16" customFormat="1" ht="12.95" customHeight="1" x14ac:dyDescent="0.2">
      <c r="A538" s="18" t="s">
        <v>1959</v>
      </c>
      <c r="B538" s="18"/>
      <c r="C538" s="18" t="s">
        <v>1960</v>
      </c>
      <c r="D538" s="18"/>
      <c r="E538" s="18"/>
    </row>
    <row r="539" spans="1:5" s="16" customFormat="1" ht="12.95" customHeight="1" x14ac:dyDescent="0.2">
      <c r="A539" s="18" t="s">
        <v>1961</v>
      </c>
      <c r="B539" s="18"/>
      <c r="C539" s="18" t="s">
        <v>1962</v>
      </c>
      <c r="D539" s="18"/>
      <c r="E539" s="18"/>
    </row>
    <row r="540" spans="1:5" s="16" customFormat="1" ht="12.95" customHeight="1" x14ac:dyDescent="0.2">
      <c r="A540" s="18" t="s">
        <v>1963</v>
      </c>
      <c r="B540" s="18"/>
      <c r="C540" s="18" t="s">
        <v>1964</v>
      </c>
      <c r="D540" s="18"/>
      <c r="E540" s="18"/>
    </row>
    <row r="541" spans="1:5" s="16" customFormat="1" ht="12.95" customHeight="1" x14ac:dyDescent="0.2">
      <c r="A541" s="18" t="s">
        <v>1965</v>
      </c>
      <c r="B541" s="18"/>
      <c r="C541" s="18" t="s">
        <v>1966</v>
      </c>
      <c r="D541" s="18"/>
      <c r="E541" s="18"/>
    </row>
    <row r="542" spans="1:5" s="16" customFormat="1" ht="12.95" customHeight="1" x14ac:dyDescent="0.2">
      <c r="A542" s="18" t="s">
        <v>1967</v>
      </c>
      <c r="B542" s="18"/>
      <c r="C542" s="18" t="s">
        <v>1968</v>
      </c>
      <c r="D542" s="18"/>
      <c r="E542" s="18"/>
    </row>
    <row r="543" spans="1:5" s="16" customFormat="1" ht="12.95" customHeight="1" x14ac:dyDescent="0.2">
      <c r="A543" s="18" t="s">
        <v>1969</v>
      </c>
      <c r="B543" s="18"/>
      <c r="C543" s="18" t="s">
        <v>1970</v>
      </c>
      <c r="D543" s="18"/>
      <c r="E543" s="18"/>
    </row>
    <row r="544" spans="1:5" s="16" customFormat="1" ht="12.95" customHeight="1" x14ac:dyDescent="0.2">
      <c r="A544" s="18" t="s">
        <v>1971</v>
      </c>
      <c r="B544" s="18"/>
      <c r="C544" s="18" t="s">
        <v>1972</v>
      </c>
      <c r="D544" s="18"/>
      <c r="E544" s="18"/>
    </row>
    <row r="545" spans="1:5" s="16" customFormat="1" ht="12.95" customHeight="1" x14ac:dyDescent="0.2">
      <c r="A545" s="18" t="s">
        <v>1973</v>
      </c>
      <c r="B545" s="18"/>
      <c r="C545" s="18" t="s">
        <v>1974</v>
      </c>
      <c r="D545" s="18"/>
      <c r="E545" s="18"/>
    </row>
    <row r="546" spans="1:5" s="16" customFormat="1" ht="12.95" customHeight="1" x14ac:dyDescent="0.2">
      <c r="A546" s="18" t="s">
        <v>1975</v>
      </c>
      <c r="B546" s="18"/>
      <c r="C546" s="18" t="s">
        <v>1976</v>
      </c>
      <c r="D546" s="18"/>
      <c r="E546" s="18"/>
    </row>
    <row r="547" spans="1:5" s="16" customFormat="1" ht="12.95" customHeight="1" x14ac:dyDescent="0.2">
      <c r="A547" s="18" t="s">
        <v>1977</v>
      </c>
      <c r="B547" s="18"/>
      <c r="C547" s="18" t="s">
        <v>1978</v>
      </c>
      <c r="D547" s="18"/>
      <c r="E547" s="18"/>
    </row>
    <row r="548" spans="1:5" s="16" customFormat="1" ht="12.95" customHeight="1" x14ac:dyDescent="0.2">
      <c r="A548" s="18" t="s">
        <v>1979</v>
      </c>
      <c r="B548" s="18"/>
      <c r="C548" s="18" t="s">
        <v>1980</v>
      </c>
      <c r="D548" s="18"/>
      <c r="E548" s="18"/>
    </row>
    <row r="549" spans="1:5" s="16" customFormat="1" ht="12.95" customHeight="1" x14ac:dyDescent="0.2">
      <c r="A549" s="18" t="s">
        <v>1981</v>
      </c>
      <c r="B549" s="18"/>
      <c r="C549" s="18" t="s">
        <v>1982</v>
      </c>
      <c r="D549" s="18"/>
      <c r="E549" s="18"/>
    </row>
    <row r="550" spans="1:5" s="16" customFormat="1" ht="12.95" customHeight="1" x14ac:dyDescent="0.2">
      <c r="A550" s="18" t="s">
        <v>1298</v>
      </c>
      <c r="B550" s="18"/>
      <c r="C550" s="18" t="s">
        <v>1983</v>
      </c>
      <c r="D550" s="18"/>
      <c r="E550" s="18"/>
    </row>
    <row r="551" spans="1:5" s="16" customFormat="1" ht="12.95" customHeight="1" x14ac:dyDescent="0.2">
      <c r="A551" s="18" t="s">
        <v>1984</v>
      </c>
      <c r="B551" s="18"/>
      <c r="C551" s="18" t="s">
        <v>1985</v>
      </c>
      <c r="D551" s="18"/>
      <c r="E551" s="18"/>
    </row>
    <row r="552" spans="1:5" s="16" customFormat="1" ht="12.95" customHeight="1" x14ac:dyDescent="0.2">
      <c r="A552" s="18" t="s">
        <v>1986</v>
      </c>
      <c r="B552" s="18"/>
      <c r="C552" s="18" t="s">
        <v>1987</v>
      </c>
      <c r="D552" s="18"/>
      <c r="E552" s="18"/>
    </row>
    <row r="553" spans="1:5" s="16" customFormat="1" ht="12.95" customHeight="1" x14ac:dyDescent="0.2">
      <c r="A553" s="18" t="s">
        <v>1988</v>
      </c>
      <c r="B553" s="18"/>
      <c r="C553" s="18" t="s">
        <v>1989</v>
      </c>
      <c r="D553" s="18"/>
      <c r="E553" s="18"/>
    </row>
    <row r="554" spans="1:5" s="16" customFormat="1" ht="12.95" customHeight="1" x14ac:dyDescent="0.2">
      <c r="A554" s="18" t="s">
        <v>1990</v>
      </c>
      <c r="B554" s="18"/>
      <c r="C554" s="18" t="s">
        <v>1991</v>
      </c>
      <c r="D554" s="18"/>
      <c r="E554" s="18"/>
    </row>
    <row r="555" spans="1:5" s="16" customFormat="1" ht="12.95" customHeight="1" x14ac:dyDescent="0.2">
      <c r="A555" s="18" t="s">
        <v>1992</v>
      </c>
      <c r="B555" s="18"/>
      <c r="C555" s="18" t="s">
        <v>1993</v>
      </c>
      <c r="D555" s="18"/>
      <c r="E555" s="18"/>
    </row>
    <row r="556" spans="1:5" s="16" customFormat="1" ht="12.95" customHeight="1" x14ac:dyDescent="0.2">
      <c r="A556" s="18" t="s">
        <v>1994</v>
      </c>
      <c r="B556" s="18"/>
      <c r="C556" s="18" t="s">
        <v>1995</v>
      </c>
      <c r="D556" s="18"/>
      <c r="E556" s="18"/>
    </row>
    <row r="557" spans="1:5" s="16" customFormat="1" ht="12.95" customHeight="1" x14ac:dyDescent="0.2">
      <c r="A557" s="18" t="s">
        <v>1996</v>
      </c>
      <c r="B557" s="18"/>
      <c r="C557" s="18" t="s">
        <v>1997</v>
      </c>
      <c r="D557" s="18"/>
      <c r="E557" s="18"/>
    </row>
    <row r="558" spans="1:5" s="16" customFormat="1" ht="12.95" customHeight="1" x14ac:dyDescent="0.2">
      <c r="A558" s="18" t="s">
        <v>1998</v>
      </c>
      <c r="B558" s="18"/>
      <c r="C558" s="18" t="s">
        <v>1995</v>
      </c>
      <c r="D558" s="18"/>
      <c r="E558" s="18"/>
    </row>
    <row r="559" spans="1:5" s="16" customFormat="1" ht="12.95" customHeight="1" x14ac:dyDescent="0.2">
      <c r="A559" s="18" t="s">
        <v>1999</v>
      </c>
      <c r="B559" s="18"/>
      <c r="C559" s="18" t="s">
        <v>1997</v>
      </c>
      <c r="D559" s="18"/>
      <c r="E559" s="18"/>
    </row>
    <row r="560" spans="1:5" s="16" customFormat="1" ht="12.95" customHeight="1" x14ac:dyDescent="0.2">
      <c r="A560" s="18" t="s">
        <v>2000</v>
      </c>
      <c r="B560" s="18"/>
      <c r="C560" s="18" t="s">
        <v>2001</v>
      </c>
      <c r="D560" s="18"/>
      <c r="E560" s="18"/>
    </row>
    <row r="561" spans="1:5" s="16" customFormat="1" ht="12.95" customHeight="1" x14ac:dyDescent="0.2">
      <c r="A561" s="18" t="s">
        <v>2002</v>
      </c>
      <c r="B561" s="18"/>
      <c r="C561" s="18" t="s">
        <v>2003</v>
      </c>
      <c r="D561" s="18"/>
      <c r="E561" s="18"/>
    </row>
    <row r="562" spans="1:5" s="16" customFormat="1" ht="12.95" customHeight="1" x14ac:dyDescent="0.2">
      <c r="A562" s="18" t="s">
        <v>2004</v>
      </c>
      <c r="B562" s="18"/>
      <c r="C562" s="18" t="s">
        <v>2005</v>
      </c>
      <c r="D562" s="18"/>
      <c r="E562" s="18"/>
    </row>
    <row r="563" spans="1:5" s="16" customFormat="1" ht="12.95" customHeight="1" x14ac:dyDescent="0.2">
      <c r="A563" s="18" t="s">
        <v>2006</v>
      </c>
      <c r="B563" s="18"/>
      <c r="C563" s="18" t="s">
        <v>2007</v>
      </c>
      <c r="D563" s="18"/>
      <c r="E563" s="18"/>
    </row>
    <row r="564" spans="1:5" s="16" customFormat="1" ht="12.95" customHeight="1" x14ac:dyDescent="0.2">
      <c r="A564" s="18" t="s">
        <v>2008</v>
      </c>
      <c r="B564" s="18"/>
      <c r="C564" s="18" t="s">
        <v>2009</v>
      </c>
      <c r="D564" s="18"/>
      <c r="E564" s="18"/>
    </row>
    <row r="565" spans="1:5" s="16" customFormat="1" ht="12.95" customHeight="1" x14ac:dyDescent="0.2">
      <c r="A565" s="18" t="s">
        <v>2010</v>
      </c>
      <c r="B565" s="18"/>
      <c r="C565" s="18" t="s">
        <v>2011</v>
      </c>
      <c r="D565" s="18"/>
      <c r="E565" s="18"/>
    </row>
    <row r="566" spans="1:5" s="16" customFormat="1" ht="12.95" customHeight="1" x14ac:dyDescent="0.2">
      <c r="A566" s="18" t="s">
        <v>2012</v>
      </c>
      <c r="B566" s="18"/>
      <c r="C566" s="18" t="s">
        <v>2013</v>
      </c>
      <c r="D566" s="18"/>
      <c r="E566" s="18"/>
    </row>
    <row r="567" spans="1:5" s="16" customFormat="1" ht="26.1" customHeight="1" x14ac:dyDescent="0.2">
      <c r="A567" s="18" t="s">
        <v>2014</v>
      </c>
      <c r="B567" s="18"/>
      <c r="C567" s="18" t="s">
        <v>2015</v>
      </c>
      <c r="D567" s="18"/>
      <c r="E567" s="18"/>
    </row>
    <row r="568" spans="1:5" s="16" customFormat="1" ht="12.95" customHeight="1" x14ac:dyDescent="0.2">
      <c r="A568" s="18" t="s">
        <v>2016</v>
      </c>
      <c r="B568" s="18"/>
      <c r="C568" s="18" t="s">
        <v>2017</v>
      </c>
      <c r="D568" s="18"/>
      <c r="E568" s="18"/>
    </row>
    <row r="569" spans="1:5" s="16" customFormat="1" ht="12.95" customHeight="1" x14ac:dyDescent="0.2">
      <c r="A569" s="18" t="s">
        <v>2018</v>
      </c>
      <c r="B569" s="18"/>
      <c r="C569" s="18" t="s">
        <v>2019</v>
      </c>
      <c r="D569" s="18"/>
      <c r="E569" s="18"/>
    </row>
    <row r="570" spans="1:5" s="16" customFormat="1" ht="12.95" customHeight="1" x14ac:dyDescent="0.2">
      <c r="A570" s="18" t="s">
        <v>2020</v>
      </c>
      <c r="B570" s="18"/>
      <c r="C570" s="18" t="s">
        <v>2021</v>
      </c>
      <c r="D570" s="18"/>
      <c r="E570" s="18"/>
    </row>
    <row r="571" spans="1:5" s="16" customFormat="1" ht="12.95" customHeight="1" x14ac:dyDescent="0.2">
      <c r="A571" s="18" t="s">
        <v>2022</v>
      </c>
      <c r="B571" s="18"/>
      <c r="C571" s="18" t="s">
        <v>2023</v>
      </c>
      <c r="D571" s="18"/>
      <c r="E571" s="18"/>
    </row>
    <row r="572" spans="1:5" s="16" customFormat="1" ht="12.95" customHeight="1" x14ac:dyDescent="0.2">
      <c r="A572" s="18" t="s">
        <v>2024</v>
      </c>
      <c r="B572" s="18"/>
      <c r="C572" s="18" t="s">
        <v>2025</v>
      </c>
      <c r="D572" s="18"/>
      <c r="E572" s="18"/>
    </row>
    <row r="573" spans="1:5" s="16" customFormat="1" ht="12.95" customHeight="1" x14ac:dyDescent="0.2">
      <c r="A573" s="18" t="s">
        <v>2026</v>
      </c>
      <c r="B573" s="18"/>
      <c r="C573" s="18" t="s">
        <v>2027</v>
      </c>
      <c r="D573" s="18"/>
      <c r="E573" s="18"/>
    </row>
    <row r="574" spans="1:5" s="16" customFormat="1" ht="12.95" customHeight="1" x14ac:dyDescent="0.2">
      <c r="A574" s="18" t="s">
        <v>2028</v>
      </c>
      <c r="B574" s="18"/>
      <c r="C574" s="18" t="s">
        <v>2029</v>
      </c>
      <c r="D574" s="18"/>
      <c r="E574" s="18"/>
    </row>
    <row r="575" spans="1:5" s="16" customFormat="1" ht="12.95" customHeight="1" x14ac:dyDescent="0.2">
      <c r="A575" s="18" t="s">
        <v>2030</v>
      </c>
      <c r="B575" s="18"/>
      <c r="C575" s="18" t="s">
        <v>2031</v>
      </c>
      <c r="D575" s="18"/>
      <c r="E575" s="18"/>
    </row>
    <row r="576" spans="1:5" s="16" customFormat="1" ht="12.95" customHeight="1" x14ac:dyDescent="0.2">
      <c r="A576" s="18" t="s">
        <v>2032</v>
      </c>
      <c r="B576" s="18"/>
      <c r="C576" s="18" t="s">
        <v>2033</v>
      </c>
      <c r="D576" s="18"/>
      <c r="E576" s="18"/>
    </row>
    <row r="577" spans="1:5" s="16" customFormat="1" ht="12.95" customHeight="1" x14ac:dyDescent="0.2">
      <c r="A577" s="18" t="s">
        <v>2034</v>
      </c>
      <c r="B577" s="18"/>
      <c r="C577" s="18" t="s">
        <v>2035</v>
      </c>
      <c r="D577" s="18"/>
      <c r="E577" s="18"/>
    </row>
    <row r="578" spans="1:5" s="16" customFormat="1" ht="12.95" customHeight="1" x14ac:dyDescent="0.2">
      <c r="A578" s="18" t="s">
        <v>132</v>
      </c>
      <c r="B578" s="18"/>
      <c r="C578" s="18" t="s">
        <v>2036</v>
      </c>
      <c r="D578" s="18"/>
      <c r="E578" s="18"/>
    </row>
    <row r="579" spans="1:5" s="16" customFormat="1" ht="26.1" customHeight="1" x14ac:dyDescent="0.2">
      <c r="A579" s="18" t="s">
        <v>2037</v>
      </c>
      <c r="B579" s="18"/>
      <c r="C579" s="18" t="s">
        <v>2038</v>
      </c>
      <c r="D579" s="18"/>
      <c r="E579" s="18"/>
    </row>
    <row r="580" spans="1:5" s="16" customFormat="1" ht="12.95" customHeight="1" x14ac:dyDescent="0.2">
      <c r="A580" s="18" t="s">
        <v>346</v>
      </c>
      <c r="B580" s="18"/>
      <c r="C580" s="18" t="s">
        <v>2039</v>
      </c>
      <c r="D580" s="18"/>
      <c r="E580" s="18"/>
    </row>
    <row r="581" spans="1:5" s="16" customFormat="1" ht="12.95" customHeight="1" x14ac:dyDescent="0.2">
      <c r="A581" s="18" t="s">
        <v>2040</v>
      </c>
      <c r="B581" s="18"/>
      <c r="C581" s="18" t="s">
        <v>2041</v>
      </c>
      <c r="D581" s="18"/>
      <c r="E581" s="18"/>
    </row>
    <row r="582" spans="1:5" s="16" customFormat="1" ht="12.95" customHeight="1" x14ac:dyDescent="0.2">
      <c r="A582" s="18" t="s">
        <v>2042</v>
      </c>
      <c r="B582" s="18"/>
      <c r="C582" s="18" t="s">
        <v>2043</v>
      </c>
      <c r="D582" s="18"/>
      <c r="E582" s="18"/>
    </row>
    <row r="583" spans="1:5" s="16" customFormat="1" ht="12.95" customHeight="1" x14ac:dyDescent="0.2">
      <c r="A583" s="18" t="s">
        <v>2044</v>
      </c>
      <c r="B583" s="18"/>
      <c r="C583" s="18" t="s">
        <v>2045</v>
      </c>
      <c r="D583" s="18"/>
      <c r="E583" s="18"/>
    </row>
    <row r="584" spans="1:5" s="16" customFormat="1" ht="12.95" customHeight="1" x14ac:dyDescent="0.2">
      <c r="A584" s="18" t="s">
        <v>377</v>
      </c>
      <c r="B584" s="18"/>
      <c r="C584" s="18" t="s">
        <v>2046</v>
      </c>
      <c r="D584" s="18"/>
      <c r="E584" s="18"/>
    </row>
    <row r="585" spans="1:5" s="16" customFormat="1" ht="12.95" customHeight="1" x14ac:dyDescent="0.2">
      <c r="A585" s="18" t="s">
        <v>96</v>
      </c>
      <c r="B585" s="18"/>
      <c r="C585" s="18" t="s">
        <v>2047</v>
      </c>
      <c r="D585" s="18"/>
      <c r="E585" s="18"/>
    </row>
    <row r="586" spans="1:5" s="16" customFormat="1" ht="12.95" customHeight="1" x14ac:dyDescent="0.2">
      <c r="A586" s="18" t="s">
        <v>1160</v>
      </c>
      <c r="B586" s="18"/>
      <c r="C586" s="18" t="s">
        <v>2048</v>
      </c>
      <c r="D586" s="18"/>
      <c r="E586" s="18"/>
    </row>
    <row r="587" spans="1:5" s="16" customFormat="1" ht="12.95" customHeight="1" x14ac:dyDescent="0.2">
      <c r="A587" s="18" t="s">
        <v>2049</v>
      </c>
      <c r="B587" s="18"/>
      <c r="C587" s="18" t="s">
        <v>2046</v>
      </c>
      <c r="D587" s="18"/>
      <c r="E587" s="18"/>
    </row>
    <row r="588" spans="1:5" s="16" customFormat="1" ht="12.95" customHeight="1" x14ac:dyDescent="0.2">
      <c r="A588" s="18" t="s">
        <v>2050</v>
      </c>
      <c r="B588" s="18"/>
      <c r="C588" s="18" t="s">
        <v>2047</v>
      </c>
      <c r="D588" s="18"/>
      <c r="E588" s="18"/>
    </row>
    <row r="589" spans="1:5" s="16" customFormat="1" ht="12.95" customHeight="1" x14ac:dyDescent="0.2">
      <c r="A589" s="18" t="s">
        <v>2051</v>
      </c>
      <c r="B589" s="18"/>
      <c r="C589" s="18" t="s">
        <v>2048</v>
      </c>
      <c r="D589" s="18"/>
      <c r="E589" s="18"/>
    </row>
    <row r="590" spans="1:5" s="16" customFormat="1" ht="12.95" customHeight="1" x14ac:dyDescent="0.2">
      <c r="A590" s="18" t="s">
        <v>2052</v>
      </c>
      <c r="B590" s="18"/>
      <c r="C590" s="18" t="s">
        <v>2053</v>
      </c>
      <c r="D590" s="18"/>
      <c r="E590" s="18"/>
    </row>
    <row r="591" spans="1:5" s="16" customFormat="1" ht="12.95" customHeight="1" x14ac:dyDescent="0.2">
      <c r="A591" s="18" t="s">
        <v>2054</v>
      </c>
      <c r="B591" s="18"/>
      <c r="C591" s="18" t="s">
        <v>2055</v>
      </c>
      <c r="D591" s="18"/>
      <c r="E591" s="18"/>
    </row>
    <row r="592" spans="1:5" s="16" customFormat="1" ht="12.95" customHeight="1" x14ac:dyDescent="0.2">
      <c r="A592" s="18" t="s">
        <v>446</v>
      </c>
      <c r="B592" s="18"/>
      <c r="C592" s="18" t="s">
        <v>2056</v>
      </c>
      <c r="D592" s="18"/>
      <c r="E592" s="18"/>
    </row>
    <row r="593" spans="1:5" s="16" customFormat="1" ht="12.95" customHeight="1" x14ac:dyDescent="0.2">
      <c r="A593" s="18" t="s">
        <v>375</v>
      </c>
      <c r="B593" s="18"/>
      <c r="C593" s="18" t="s">
        <v>2057</v>
      </c>
      <c r="D593" s="18"/>
      <c r="E593" s="18"/>
    </row>
    <row r="594" spans="1:5" s="16" customFormat="1" ht="12.95" customHeight="1" x14ac:dyDescent="0.2">
      <c r="A594" s="18" t="s">
        <v>2058</v>
      </c>
      <c r="B594" s="18"/>
      <c r="C594" s="18" t="s">
        <v>2059</v>
      </c>
      <c r="D594" s="18"/>
      <c r="E594" s="18"/>
    </row>
    <row r="595" spans="1:5" s="16" customFormat="1" ht="12.95" customHeight="1" x14ac:dyDescent="0.2">
      <c r="A595" s="18" t="s">
        <v>2060</v>
      </c>
      <c r="B595" s="18"/>
      <c r="C595" s="18" t="s">
        <v>2061</v>
      </c>
      <c r="D595" s="18"/>
      <c r="E595" s="18"/>
    </row>
    <row r="596" spans="1:5" s="16" customFormat="1" ht="12.95" customHeight="1" x14ac:dyDescent="0.2">
      <c r="A596" s="18" t="s">
        <v>2062</v>
      </c>
      <c r="B596" s="18"/>
      <c r="C596" s="18" t="s">
        <v>2063</v>
      </c>
      <c r="D596" s="18"/>
      <c r="E596" s="18"/>
    </row>
    <row r="597" spans="1:5" s="16" customFormat="1" ht="12.95" customHeight="1" x14ac:dyDescent="0.2">
      <c r="A597" s="18" t="s">
        <v>2064</v>
      </c>
      <c r="B597" s="18"/>
      <c r="C597" s="18" t="s">
        <v>2065</v>
      </c>
      <c r="D597" s="18"/>
      <c r="E597" s="18"/>
    </row>
    <row r="598" spans="1:5" s="16" customFormat="1" ht="12.95" customHeight="1" x14ac:dyDescent="0.2">
      <c r="A598" s="18" t="s">
        <v>2066</v>
      </c>
      <c r="B598" s="18"/>
      <c r="C598" s="18" t="s">
        <v>2067</v>
      </c>
      <c r="D598" s="18"/>
      <c r="E598" s="18"/>
    </row>
    <row r="599" spans="1:5" s="16" customFormat="1" ht="12.95" customHeight="1" x14ac:dyDescent="0.2">
      <c r="A599" s="18" t="s">
        <v>2068</v>
      </c>
      <c r="B599" s="18"/>
      <c r="C599" s="18" t="s">
        <v>2069</v>
      </c>
      <c r="D599" s="18"/>
      <c r="E599" s="18"/>
    </row>
    <row r="600" spans="1:5" s="16" customFormat="1" ht="12.95" customHeight="1" x14ac:dyDescent="0.2">
      <c r="A600" s="18" t="s">
        <v>2070</v>
      </c>
      <c r="B600" s="18"/>
      <c r="C600" s="18" t="s">
        <v>2071</v>
      </c>
      <c r="D600" s="18"/>
      <c r="E600" s="18"/>
    </row>
    <row r="601" spans="1:5" s="16" customFormat="1" ht="12.95" customHeight="1" x14ac:dyDescent="0.2">
      <c r="A601" s="18" t="s">
        <v>2072</v>
      </c>
      <c r="B601" s="18"/>
      <c r="C601" s="18" t="s">
        <v>2073</v>
      </c>
      <c r="D601" s="18"/>
      <c r="E601" s="18"/>
    </row>
    <row r="602" spans="1:5" s="16" customFormat="1" ht="12.95" customHeight="1" x14ac:dyDescent="0.2">
      <c r="A602" s="18" t="s">
        <v>2074</v>
      </c>
      <c r="B602" s="18"/>
      <c r="C602" s="18" t="s">
        <v>2075</v>
      </c>
      <c r="D602" s="18"/>
      <c r="E602" s="18"/>
    </row>
    <row r="603" spans="1:5" s="16" customFormat="1" ht="12.95" customHeight="1" x14ac:dyDescent="0.2">
      <c r="A603" s="18" t="s">
        <v>2076</v>
      </c>
      <c r="B603" s="18"/>
      <c r="C603" s="18" t="s">
        <v>2077</v>
      </c>
      <c r="D603" s="18"/>
      <c r="E603" s="18"/>
    </row>
    <row r="604" spans="1:5" s="16" customFormat="1" ht="12.95" customHeight="1" x14ac:dyDescent="0.2">
      <c r="A604" s="18" t="s">
        <v>2078</v>
      </c>
      <c r="B604" s="18"/>
      <c r="C604" s="18" t="s">
        <v>2079</v>
      </c>
      <c r="D604" s="18"/>
      <c r="E604" s="18"/>
    </row>
    <row r="605" spans="1:5" s="16" customFormat="1" ht="12.95" customHeight="1" x14ac:dyDescent="0.2">
      <c r="A605" s="18" t="s">
        <v>2080</v>
      </c>
      <c r="B605" s="18"/>
      <c r="C605" s="18" t="s">
        <v>2081</v>
      </c>
      <c r="D605" s="18"/>
      <c r="E605" s="18"/>
    </row>
    <row r="606" spans="1:5" s="16" customFormat="1" ht="12.95" customHeight="1" x14ac:dyDescent="0.2">
      <c r="A606" s="18" t="s">
        <v>2082</v>
      </c>
      <c r="B606" s="18"/>
      <c r="C606" s="18" t="s">
        <v>2083</v>
      </c>
      <c r="D606" s="18"/>
      <c r="E606" s="18"/>
    </row>
    <row r="607" spans="1:5" s="16" customFormat="1" ht="12.95" customHeight="1" x14ac:dyDescent="0.2">
      <c r="A607" s="18" t="s">
        <v>2084</v>
      </c>
      <c r="B607" s="18"/>
      <c r="C607" s="18" t="s">
        <v>2085</v>
      </c>
      <c r="D607" s="18"/>
      <c r="E607" s="18"/>
    </row>
    <row r="608" spans="1:5" s="16" customFormat="1" ht="12.95" customHeight="1" x14ac:dyDescent="0.2">
      <c r="A608" s="18" t="s">
        <v>2086</v>
      </c>
      <c r="B608" s="18"/>
      <c r="C608" s="18" t="s">
        <v>2077</v>
      </c>
      <c r="D608" s="18"/>
      <c r="E608" s="18"/>
    </row>
    <row r="609" spans="1:5" s="16" customFormat="1" ht="12.95" customHeight="1" x14ac:dyDescent="0.2">
      <c r="A609" s="18" t="s">
        <v>2087</v>
      </c>
      <c r="B609" s="18"/>
      <c r="C609" s="18" t="s">
        <v>2079</v>
      </c>
      <c r="D609" s="18"/>
      <c r="E609" s="18"/>
    </row>
    <row r="610" spans="1:5" s="16" customFormat="1" ht="12.95" customHeight="1" x14ac:dyDescent="0.2">
      <c r="A610" s="18" t="s">
        <v>2088</v>
      </c>
      <c r="B610" s="18"/>
      <c r="C610" s="18" t="s">
        <v>2083</v>
      </c>
      <c r="D610" s="18"/>
      <c r="E610" s="18"/>
    </row>
    <row r="611" spans="1:5" s="16" customFormat="1" ht="12.95" customHeight="1" x14ac:dyDescent="0.2">
      <c r="A611" s="18" t="s">
        <v>2089</v>
      </c>
      <c r="B611" s="18"/>
      <c r="C611" s="18" t="s">
        <v>2090</v>
      </c>
      <c r="D611" s="18"/>
      <c r="E611" s="18"/>
    </row>
    <row r="612" spans="1:5" s="16" customFormat="1" ht="12.95" customHeight="1" x14ac:dyDescent="0.2">
      <c r="A612" s="18" t="s">
        <v>2091</v>
      </c>
      <c r="B612" s="18"/>
      <c r="C612" s="18" t="s">
        <v>2092</v>
      </c>
      <c r="D612" s="18"/>
      <c r="E612" s="18"/>
    </row>
    <row r="613" spans="1:5" s="16" customFormat="1" ht="12.95" customHeight="1" x14ac:dyDescent="0.2">
      <c r="A613" s="18" t="s">
        <v>2093</v>
      </c>
      <c r="B613" s="18"/>
      <c r="C613" s="18" t="s">
        <v>2094</v>
      </c>
      <c r="D613" s="18"/>
      <c r="E613" s="18"/>
    </row>
    <row r="614" spans="1:5" s="16" customFormat="1" ht="12.95" customHeight="1" x14ac:dyDescent="0.2">
      <c r="A614" s="18" t="s">
        <v>2095</v>
      </c>
      <c r="B614" s="18"/>
      <c r="C614" s="18" t="s">
        <v>2096</v>
      </c>
      <c r="D614" s="18"/>
      <c r="E614" s="18"/>
    </row>
    <row r="615" spans="1:5" s="16" customFormat="1" ht="12.95" customHeight="1" x14ac:dyDescent="0.2">
      <c r="A615" s="18" t="s">
        <v>2097</v>
      </c>
      <c r="B615" s="18"/>
      <c r="C615" s="18" t="s">
        <v>2098</v>
      </c>
      <c r="D615" s="18"/>
      <c r="E615" s="18"/>
    </row>
    <row r="616" spans="1:5" s="16" customFormat="1" ht="12.95" customHeight="1" x14ac:dyDescent="0.2">
      <c r="A616" s="18" t="s">
        <v>2099</v>
      </c>
      <c r="B616" s="18"/>
      <c r="C616" s="18" t="s">
        <v>2100</v>
      </c>
      <c r="D616" s="18"/>
      <c r="E616" s="18"/>
    </row>
    <row r="617" spans="1:5" s="16" customFormat="1" ht="12.95" customHeight="1" x14ac:dyDescent="0.2">
      <c r="A617" s="18" t="s">
        <v>2101</v>
      </c>
      <c r="B617" s="18"/>
      <c r="C617" s="18" t="s">
        <v>2102</v>
      </c>
      <c r="D617" s="18"/>
      <c r="E617" s="18"/>
    </row>
    <row r="618" spans="1:5" s="16" customFormat="1" ht="12.95" customHeight="1" x14ac:dyDescent="0.2">
      <c r="A618" s="18" t="s">
        <v>2103</v>
      </c>
      <c r="B618" s="18"/>
      <c r="C618" s="18" t="s">
        <v>2104</v>
      </c>
      <c r="D618" s="18"/>
      <c r="E618" s="18"/>
    </row>
    <row r="619" spans="1:5" s="16" customFormat="1" ht="12.95" customHeight="1" x14ac:dyDescent="0.2">
      <c r="A619" s="18" t="s">
        <v>2105</v>
      </c>
      <c r="B619" s="18"/>
      <c r="C619" s="18" t="s">
        <v>2106</v>
      </c>
      <c r="D619" s="18"/>
      <c r="E619" s="18"/>
    </row>
    <row r="620" spans="1:5" s="16" customFormat="1" ht="12.95" customHeight="1" x14ac:dyDescent="0.2">
      <c r="A620" s="18" t="s">
        <v>2107</v>
      </c>
      <c r="B620" s="18"/>
      <c r="C620" s="18" t="s">
        <v>2108</v>
      </c>
      <c r="D620" s="18"/>
      <c r="E620" s="18"/>
    </row>
    <row r="621" spans="1:5" s="16" customFormat="1" ht="12.95" customHeight="1" x14ac:dyDescent="0.2">
      <c r="A621" s="18" t="s">
        <v>2109</v>
      </c>
      <c r="B621" s="18"/>
      <c r="C621" s="18" t="s">
        <v>2110</v>
      </c>
      <c r="D621" s="18"/>
      <c r="E621" s="18"/>
    </row>
    <row r="622" spans="1:5" s="16" customFormat="1" ht="12.95" customHeight="1" x14ac:dyDescent="0.2">
      <c r="A622" s="18" t="s">
        <v>2111</v>
      </c>
      <c r="B622" s="18"/>
      <c r="C622" s="18" t="s">
        <v>2112</v>
      </c>
      <c r="D622" s="18"/>
      <c r="E622" s="18"/>
    </row>
    <row r="623" spans="1:5" s="16" customFormat="1" ht="12.95" customHeight="1" x14ac:dyDescent="0.2">
      <c r="A623" s="18" t="s">
        <v>2113</v>
      </c>
      <c r="B623" s="18"/>
      <c r="C623" s="18" t="s">
        <v>2114</v>
      </c>
      <c r="D623" s="18"/>
      <c r="E623" s="18"/>
    </row>
    <row r="624" spans="1:5" s="16" customFormat="1" ht="12.95" customHeight="1" x14ac:dyDescent="0.2">
      <c r="A624" s="18" t="s">
        <v>2115</v>
      </c>
      <c r="B624" s="18"/>
      <c r="C624" s="18" t="s">
        <v>2116</v>
      </c>
      <c r="D624" s="18"/>
      <c r="E624" s="18"/>
    </row>
    <row r="625" spans="1:5" s="16" customFormat="1" ht="12.95" customHeight="1" x14ac:dyDescent="0.2">
      <c r="A625" s="18" t="s">
        <v>2117</v>
      </c>
      <c r="B625" s="18"/>
      <c r="C625" s="18" t="s">
        <v>2118</v>
      </c>
      <c r="D625" s="18"/>
      <c r="E625" s="18"/>
    </row>
    <row r="626" spans="1:5" s="16" customFormat="1" ht="12.95" customHeight="1" x14ac:dyDescent="0.2">
      <c r="A626" s="18" t="s">
        <v>2119</v>
      </c>
      <c r="B626" s="18"/>
      <c r="C626" s="18" t="s">
        <v>2120</v>
      </c>
      <c r="D626" s="18"/>
      <c r="E626" s="18"/>
    </row>
    <row r="627" spans="1:5" s="16" customFormat="1" ht="12.95" customHeight="1" x14ac:dyDescent="0.2">
      <c r="A627" s="18" t="s">
        <v>2121</v>
      </c>
      <c r="B627" s="18"/>
      <c r="C627" s="18" t="s">
        <v>2122</v>
      </c>
      <c r="D627" s="18"/>
      <c r="E627" s="18"/>
    </row>
    <row r="628" spans="1:5" s="16" customFormat="1" ht="12.95" customHeight="1" x14ac:dyDescent="0.2">
      <c r="A628" s="18" t="s">
        <v>2123</v>
      </c>
      <c r="B628" s="18"/>
      <c r="C628" s="18" t="s">
        <v>2124</v>
      </c>
      <c r="D628" s="18"/>
      <c r="E628" s="18"/>
    </row>
    <row r="629" spans="1:5" s="16" customFormat="1" ht="12.95" customHeight="1" x14ac:dyDescent="0.2">
      <c r="A629" s="18" t="s">
        <v>2125</v>
      </c>
      <c r="B629" s="18"/>
      <c r="C629" s="18" t="s">
        <v>2118</v>
      </c>
      <c r="D629" s="18"/>
      <c r="E629" s="18"/>
    </row>
    <row r="630" spans="1:5" s="16" customFormat="1" ht="12.95" customHeight="1" x14ac:dyDescent="0.2">
      <c r="A630" s="18" t="s">
        <v>2126</v>
      </c>
      <c r="B630" s="18"/>
      <c r="C630" s="18" t="s">
        <v>2120</v>
      </c>
      <c r="D630" s="18"/>
      <c r="E630" s="18"/>
    </row>
    <row r="631" spans="1:5" s="16" customFormat="1" ht="12.95" customHeight="1" x14ac:dyDescent="0.2">
      <c r="A631" s="18" t="s">
        <v>2127</v>
      </c>
      <c r="B631" s="18"/>
      <c r="C631" s="18" t="s">
        <v>2122</v>
      </c>
      <c r="D631" s="18"/>
      <c r="E631" s="18"/>
    </row>
    <row r="632" spans="1:5" s="16" customFormat="1" ht="12.95" customHeight="1" x14ac:dyDescent="0.2">
      <c r="A632" s="18" t="s">
        <v>2128</v>
      </c>
      <c r="B632" s="18"/>
      <c r="C632" s="18" t="s">
        <v>2124</v>
      </c>
      <c r="D632" s="18"/>
      <c r="E632" s="18"/>
    </row>
    <row r="633" spans="1:5" s="16" customFormat="1" ht="12.95" customHeight="1" x14ac:dyDescent="0.2">
      <c r="A633" s="18" t="s">
        <v>2129</v>
      </c>
      <c r="B633" s="18"/>
      <c r="C633" s="18" t="s">
        <v>2130</v>
      </c>
      <c r="D633" s="18"/>
      <c r="E633" s="18"/>
    </row>
    <row r="634" spans="1:5" s="16" customFormat="1" ht="12.95" customHeight="1" x14ac:dyDescent="0.2">
      <c r="A634" s="18" t="s">
        <v>2131</v>
      </c>
      <c r="B634" s="18"/>
      <c r="C634" s="18" t="s">
        <v>2132</v>
      </c>
      <c r="D634" s="18"/>
      <c r="E634" s="18"/>
    </row>
    <row r="635" spans="1:5" s="16" customFormat="1" ht="12.95" customHeight="1" x14ac:dyDescent="0.2">
      <c r="A635" s="18" t="s">
        <v>2133</v>
      </c>
      <c r="B635" s="18"/>
      <c r="C635" s="18" t="s">
        <v>2134</v>
      </c>
      <c r="D635" s="18"/>
      <c r="E635" s="18"/>
    </row>
    <row r="636" spans="1:5" s="16" customFormat="1" ht="12.95" customHeight="1" x14ac:dyDescent="0.2">
      <c r="A636" s="18" t="s">
        <v>2135</v>
      </c>
      <c r="B636" s="18"/>
      <c r="C636" s="18" t="s">
        <v>2136</v>
      </c>
      <c r="D636" s="18"/>
      <c r="E636" s="18"/>
    </row>
    <row r="637" spans="1:5" s="16" customFormat="1" ht="12.95" customHeight="1" x14ac:dyDescent="0.2">
      <c r="A637" s="18" t="s">
        <v>2137</v>
      </c>
      <c r="B637" s="18"/>
      <c r="C637" s="18" t="s">
        <v>2138</v>
      </c>
      <c r="D637" s="18"/>
      <c r="E637" s="18"/>
    </row>
    <row r="638" spans="1:5" s="16" customFormat="1" ht="12.95" customHeight="1" x14ac:dyDescent="0.2">
      <c r="A638" s="18" t="s">
        <v>2139</v>
      </c>
      <c r="B638" s="18"/>
      <c r="C638" s="18" t="s">
        <v>2140</v>
      </c>
      <c r="D638" s="18"/>
      <c r="E638" s="18"/>
    </row>
    <row r="639" spans="1:5" s="16" customFormat="1" ht="12.95" customHeight="1" x14ac:dyDescent="0.2">
      <c r="A639" s="18" t="s">
        <v>2141</v>
      </c>
      <c r="B639" s="18"/>
      <c r="C639" s="18" t="s">
        <v>2142</v>
      </c>
      <c r="D639" s="18"/>
      <c r="E639" s="18"/>
    </row>
    <row r="640" spans="1:5" s="16" customFormat="1" ht="12.95" customHeight="1" x14ac:dyDescent="0.2">
      <c r="A640" s="18" t="s">
        <v>2143</v>
      </c>
      <c r="B640" s="18"/>
      <c r="C640" s="18" t="s">
        <v>2144</v>
      </c>
      <c r="D640" s="18"/>
      <c r="E640" s="18"/>
    </row>
    <row r="641" spans="1:5" s="16" customFormat="1" ht="12.95" customHeight="1" x14ac:dyDescent="0.2">
      <c r="A641" s="18" t="s">
        <v>2145</v>
      </c>
      <c r="B641" s="18"/>
      <c r="C641" s="18" t="s">
        <v>2146</v>
      </c>
      <c r="D641" s="18"/>
      <c r="E641" s="18"/>
    </row>
    <row r="642" spans="1:5" s="16" customFormat="1" ht="12.95" customHeight="1" x14ac:dyDescent="0.2">
      <c r="A642" s="18" t="s">
        <v>2147</v>
      </c>
      <c r="B642" s="18"/>
      <c r="C642" s="18" t="s">
        <v>2148</v>
      </c>
      <c r="D642" s="18"/>
      <c r="E642" s="18"/>
    </row>
    <row r="643" spans="1:5" s="16" customFormat="1" ht="12.95" customHeight="1" x14ac:dyDescent="0.2">
      <c r="A643" s="18" t="s">
        <v>2149</v>
      </c>
      <c r="B643" s="18"/>
      <c r="C643" s="18" t="s">
        <v>2150</v>
      </c>
      <c r="D643" s="18"/>
      <c r="E643" s="18"/>
    </row>
    <row r="644" spans="1:5" s="16" customFormat="1" ht="12.95" customHeight="1" x14ac:dyDescent="0.2">
      <c r="A644" s="18" t="s">
        <v>2151</v>
      </c>
      <c r="B644" s="18"/>
      <c r="C644" s="18" t="s">
        <v>2152</v>
      </c>
      <c r="D644" s="18"/>
      <c r="E644" s="18"/>
    </row>
    <row r="645" spans="1:5" s="16" customFormat="1" ht="12.95" customHeight="1" x14ac:dyDescent="0.2">
      <c r="A645" s="18" t="s">
        <v>2153</v>
      </c>
      <c r="B645" s="18"/>
      <c r="C645" s="18" t="s">
        <v>2154</v>
      </c>
      <c r="D645" s="18"/>
      <c r="E645" s="18"/>
    </row>
    <row r="646" spans="1:5" s="16" customFormat="1" ht="12.95" customHeight="1" x14ac:dyDescent="0.2">
      <c r="A646" s="18" t="s">
        <v>2155</v>
      </c>
      <c r="B646" s="18"/>
      <c r="C646" s="18" t="s">
        <v>2156</v>
      </c>
      <c r="D646" s="18"/>
      <c r="E646" s="18"/>
    </row>
    <row r="647" spans="1:5" s="16" customFormat="1" ht="12.95" customHeight="1" x14ac:dyDescent="0.2">
      <c r="A647" s="18" t="s">
        <v>2157</v>
      </c>
      <c r="B647" s="18"/>
      <c r="C647" s="18" t="s">
        <v>2158</v>
      </c>
      <c r="D647" s="18"/>
      <c r="E647" s="18"/>
    </row>
    <row r="648" spans="1:5" s="16" customFormat="1" ht="12.95" customHeight="1" x14ac:dyDescent="0.2">
      <c r="A648" s="18" t="s">
        <v>2159</v>
      </c>
      <c r="B648" s="18"/>
      <c r="C648" s="18" t="s">
        <v>2160</v>
      </c>
      <c r="D648" s="18"/>
      <c r="E648" s="18"/>
    </row>
    <row r="649" spans="1:5" s="16" customFormat="1" ht="12.95" customHeight="1" x14ac:dyDescent="0.2">
      <c r="A649" s="18" t="s">
        <v>606</v>
      </c>
      <c r="B649" s="18"/>
      <c r="C649" s="18" t="s">
        <v>2161</v>
      </c>
      <c r="D649" s="18"/>
      <c r="E649" s="18"/>
    </row>
    <row r="650" spans="1:5" s="16" customFormat="1" ht="12.95" customHeight="1" x14ac:dyDescent="0.2">
      <c r="A650" s="18" t="s">
        <v>2162</v>
      </c>
      <c r="B650" s="18"/>
      <c r="C650" s="18" t="s">
        <v>2163</v>
      </c>
      <c r="D650" s="18"/>
      <c r="E650" s="18"/>
    </row>
    <row r="651" spans="1:5" s="16" customFormat="1" ht="12.95" customHeight="1" x14ac:dyDescent="0.2">
      <c r="A651" s="18" t="s">
        <v>613</v>
      </c>
      <c r="B651" s="18"/>
      <c r="C651" s="18" t="s">
        <v>2164</v>
      </c>
      <c r="D651" s="18"/>
      <c r="E651" s="18"/>
    </row>
    <row r="652" spans="1:5" s="16" customFormat="1" ht="12.95" customHeight="1" x14ac:dyDescent="0.2">
      <c r="A652" s="18" t="s">
        <v>2165</v>
      </c>
      <c r="B652" s="18"/>
      <c r="C652" s="18" t="s">
        <v>2166</v>
      </c>
      <c r="D652" s="18"/>
      <c r="E652" s="18"/>
    </row>
    <row r="653" spans="1:5" s="16" customFormat="1" ht="12.95" customHeight="1" x14ac:dyDescent="0.2">
      <c r="A653" s="18" t="s">
        <v>2167</v>
      </c>
      <c r="B653" s="18"/>
      <c r="C653" s="18" t="s">
        <v>2168</v>
      </c>
      <c r="D653" s="18"/>
      <c r="E653" s="18"/>
    </row>
    <row r="654" spans="1:5" s="16" customFormat="1" ht="12.95" customHeight="1" x14ac:dyDescent="0.2">
      <c r="A654" s="18" t="s">
        <v>2169</v>
      </c>
      <c r="B654" s="18"/>
      <c r="C654" s="18" t="s">
        <v>2170</v>
      </c>
      <c r="D654" s="18"/>
      <c r="E654" s="18"/>
    </row>
    <row r="655" spans="1:5" s="16" customFormat="1" ht="12.95" customHeight="1" x14ac:dyDescent="0.2">
      <c r="A655" s="18" t="s">
        <v>2171</v>
      </c>
      <c r="B655" s="18"/>
      <c r="C655" s="18" t="s">
        <v>2168</v>
      </c>
      <c r="D655" s="18"/>
      <c r="E655" s="18"/>
    </row>
    <row r="656" spans="1:5" s="16" customFormat="1" ht="12.95" customHeight="1" x14ac:dyDescent="0.2">
      <c r="A656" s="18" t="s">
        <v>2172</v>
      </c>
      <c r="B656" s="18"/>
      <c r="C656" s="18" t="s">
        <v>2170</v>
      </c>
      <c r="D656" s="18"/>
      <c r="E656" s="18"/>
    </row>
    <row r="657" spans="1:5" s="16" customFormat="1" ht="12.95" customHeight="1" x14ac:dyDescent="0.2">
      <c r="A657" s="18" t="s">
        <v>2173</v>
      </c>
      <c r="B657" s="18"/>
      <c r="C657" s="18" t="s">
        <v>2174</v>
      </c>
      <c r="D657" s="18"/>
      <c r="E657" s="18"/>
    </row>
    <row r="658" spans="1:5" s="16" customFormat="1" ht="12.95" customHeight="1" x14ac:dyDescent="0.2">
      <c r="A658" s="18" t="s">
        <v>2175</v>
      </c>
      <c r="B658" s="18"/>
      <c r="C658" s="18" t="s">
        <v>2176</v>
      </c>
      <c r="D658" s="18"/>
      <c r="E658" s="18"/>
    </row>
    <row r="659" spans="1:5" s="16" customFormat="1" ht="12.95" customHeight="1" x14ac:dyDescent="0.2">
      <c r="A659" s="18" t="s">
        <v>2177</v>
      </c>
      <c r="B659" s="18"/>
      <c r="C659" s="18" t="s">
        <v>2178</v>
      </c>
      <c r="D659" s="18"/>
      <c r="E659" s="18"/>
    </row>
    <row r="660" spans="1:5" s="16" customFormat="1" ht="12.95" customHeight="1" x14ac:dyDescent="0.2">
      <c r="A660" s="18" t="s">
        <v>2179</v>
      </c>
      <c r="B660" s="18"/>
      <c r="C660" s="18" t="s">
        <v>2180</v>
      </c>
      <c r="D660" s="18"/>
      <c r="E660" s="18"/>
    </row>
    <row r="661" spans="1:5" s="16" customFormat="1" ht="12.95" customHeight="1" x14ac:dyDescent="0.2">
      <c r="A661" s="18" t="s">
        <v>321</v>
      </c>
      <c r="B661" s="18"/>
      <c r="C661" s="18" t="s">
        <v>2161</v>
      </c>
      <c r="D661" s="18"/>
      <c r="E661" s="18"/>
    </row>
    <row r="662" spans="1:5" s="16" customFormat="1" ht="12.95" customHeight="1" x14ac:dyDescent="0.2">
      <c r="A662" s="18" t="s">
        <v>601</v>
      </c>
      <c r="B662" s="18"/>
      <c r="C662" s="18" t="s">
        <v>2164</v>
      </c>
      <c r="D662" s="18"/>
      <c r="E662" s="18"/>
    </row>
    <row r="663" spans="1:5" s="16" customFormat="1" ht="12.95" customHeight="1" x14ac:dyDescent="0.2">
      <c r="A663" s="18" t="s">
        <v>2181</v>
      </c>
      <c r="B663" s="18"/>
      <c r="C663" s="18" t="s">
        <v>2166</v>
      </c>
      <c r="D663" s="18"/>
      <c r="E663" s="18"/>
    </row>
    <row r="664" spans="1:5" s="16" customFormat="1" ht="12.95" customHeight="1" x14ac:dyDescent="0.2">
      <c r="A664" s="18" t="s">
        <v>2182</v>
      </c>
      <c r="B664" s="18"/>
      <c r="C664" s="18" t="s">
        <v>1122</v>
      </c>
      <c r="D664" s="18"/>
      <c r="E664" s="18"/>
    </row>
    <row r="665" spans="1:5" s="16" customFormat="1" ht="12.95" customHeight="1" x14ac:dyDescent="0.2">
      <c r="A665" s="18" t="s">
        <v>2183</v>
      </c>
      <c r="B665" s="18"/>
      <c r="C665" s="18" t="s">
        <v>2184</v>
      </c>
      <c r="D665" s="18"/>
      <c r="E665" s="18"/>
    </row>
    <row r="666" spans="1:5" s="16" customFormat="1" ht="12.95" customHeight="1" x14ac:dyDescent="0.2">
      <c r="A666" s="18" t="s">
        <v>2185</v>
      </c>
      <c r="B666" s="18"/>
      <c r="C666" s="18" t="s">
        <v>2186</v>
      </c>
      <c r="D666" s="18"/>
      <c r="E666" s="18"/>
    </row>
    <row r="667" spans="1:5" s="16" customFormat="1" ht="12.95" customHeight="1" x14ac:dyDescent="0.2">
      <c r="A667" s="18" t="s">
        <v>2187</v>
      </c>
      <c r="B667" s="18"/>
      <c r="C667" s="18" t="s">
        <v>2188</v>
      </c>
      <c r="D667" s="18"/>
      <c r="E667" s="18"/>
    </row>
    <row r="668" spans="1:5" s="16" customFormat="1" ht="12.95" customHeight="1" x14ac:dyDescent="0.2">
      <c r="A668" s="18" t="s">
        <v>2189</v>
      </c>
      <c r="B668" s="18"/>
      <c r="C668" s="18" t="s">
        <v>2190</v>
      </c>
      <c r="D668" s="18"/>
      <c r="E668" s="18"/>
    </row>
    <row r="669" spans="1:5" s="16" customFormat="1" ht="12.95" customHeight="1" x14ac:dyDescent="0.2">
      <c r="A669" s="18" t="s">
        <v>107</v>
      </c>
      <c r="B669" s="18"/>
      <c r="C669" s="18" t="s">
        <v>2191</v>
      </c>
      <c r="D669" s="18"/>
      <c r="E669" s="18"/>
    </row>
    <row r="670" spans="1:5" s="16" customFormat="1" ht="12.95" customHeight="1" x14ac:dyDescent="0.2">
      <c r="A670" s="18" t="s">
        <v>2192</v>
      </c>
      <c r="B670" s="18"/>
      <c r="C670" s="18" t="s">
        <v>2193</v>
      </c>
      <c r="D670" s="18"/>
      <c r="E670" s="18"/>
    </row>
    <row r="671" spans="1:5" s="16" customFormat="1" ht="12.95" customHeight="1" x14ac:dyDescent="0.2">
      <c r="A671" s="18" t="s">
        <v>2194</v>
      </c>
      <c r="B671" s="18"/>
      <c r="C671" s="18" t="s">
        <v>2195</v>
      </c>
      <c r="D671" s="18"/>
      <c r="E671" s="18"/>
    </row>
    <row r="672" spans="1:5" s="16" customFormat="1" ht="12.95" customHeight="1" x14ac:dyDescent="0.2">
      <c r="A672" s="18" t="s">
        <v>2196</v>
      </c>
      <c r="B672" s="18"/>
      <c r="C672" s="18" t="s">
        <v>2197</v>
      </c>
      <c r="D672" s="18"/>
      <c r="E672" s="18"/>
    </row>
    <row r="673" spans="1:5" s="16" customFormat="1" ht="12.95" customHeight="1" x14ac:dyDescent="0.2">
      <c r="A673" s="18" t="s">
        <v>2198</v>
      </c>
      <c r="B673" s="18"/>
      <c r="C673" s="18" t="s">
        <v>2199</v>
      </c>
      <c r="D673" s="18"/>
      <c r="E673" s="18"/>
    </row>
    <row r="674" spans="1:5" s="16" customFormat="1" ht="12.95" customHeight="1" x14ac:dyDescent="0.2">
      <c r="A674" s="18" t="s">
        <v>2200</v>
      </c>
      <c r="B674" s="18"/>
      <c r="C674" s="18" t="s">
        <v>2201</v>
      </c>
      <c r="D674" s="18"/>
      <c r="E674" s="18"/>
    </row>
    <row r="675" spans="1:5" s="16" customFormat="1" ht="12.95" customHeight="1" x14ac:dyDescent="0.2">
      <c r="A675" s="18" t="s">
        <v>2202</v>
      </c>
      <c r="B675" s="18"/>
      <c r="C675" s="18" t="s">
        <v>2203</v>
      </c>
      <c r="D675" s="18"/>
      <c r="E675" s="18"/>
    </row>
    <row r="676" spans="1:5" s="16" customFormat="1" ht="12.95" customHeight="1" x14ac:dyDescent="0.2">
      <c r="A676" s="18" t="s">
        <v>2204</v>
      </c>
      <c r="B676" s="18"/>
      <c r="C676" s="18" t="s">
        <v>2205</v>
      </c>
      <c r="D676" s="18"/>
      <c r="E676" s="18"/>
    </row>
    <row r="677" spans="1:5" s="16" customFormat="1" ht="12.95" customHeight="1" x14ac:dyDescent="0.2">
      <c r="A677" s="18" t="s">
        <v>2206</v>
      </c>
      <c r="B677" s="18"/>
      <c r="C677" s="18" t="s">
        <v>2207</v>
      </c>
      <c r="D677" s="18"/>
      <c r="E677" s="18"/>
    </row>
    <row r="678" spans="1:5" s="16" customFormat="1" ht="12.95" customHeight="1" x14ac:dyDescent="0.2">
      <c r="A678" s="18" t="s">
        <v>2208</v>
      </c>
      <c r="B678" s="18"/>
      <c r="C678" s="18" t="s">
        <v>2201</v>
      </c>
      <c r="D678" s="18"/>
      <c r="E678" s="18"/>
    </row>
    <row r="679" spans="1:5" s="16" customFormat="1" ht="12.95" customHeight="1" x14ac:dyDescent="0.2">
      <c r="A679" s="18" t="s">
        <v>2209</v>
      </c>
      <c r="B679" s="18"/>
      <c r="C679" s="18" t="s">
        <v>2203</v>
      </c>
      <c r="D679" s="18"/>
      <c r="E679" s="18"/>
    </row>
    <row r="680" spans="1:5" s="16" customFormat="1" ht="12.95" customHeight="1" x14ac:dyDescent="0.2">
      <c r="A680" s="18" t="s">
        <v>2210</v>
      </c>
      <c r="B680" s="18"/>
      <c r="C680" s="18" t="s">
        <v>2205</v>
      </c>
      <c r="D680" s="18"/>
      <c r="E680" s="18"/>
    </row>
    <row r="681" spans="1:5" s="16" customFormat="1" ht="12.95" customHeight="1" x14ac:dyDescent="0.2">
      <c r="A681" s="18" t="s">
        <v>2211</v>
      </c>
      <c r="B681" s="18"/>
      <c r="C681" s="18" t="s">
        <v>2207</v>
      </c>
      <c r="D681" s="18"/>
      <c r="E681" s="18"/>
    </row>
    <row r="682" spans="1:5" s="16" customFormat="1" ht="12.95" customHeight="1" x14ac:dyDescent="0.2">
      <c r="A682" s="18" t="s">
        <v>2212</v>
      </c>
      <c r="B682" s="18"/>
      <c r="C682" s="18" t="s">
        <v>2205</v>
      </c>
      <c r="D682" s="18"/>
      <c r="E682" s="18"/>
    </row>
    <row r="683" spans="1:5" s="16" customFormat="1" ht="12.95" customHeight="1" x14ac:dyDescent="0.2">
      <c r="A683" s="18" t="s">
        <v>2213</v>
      </c>
      <c r="B683" s="18"/>
      <c r="C683" s="18" t="s">
        <v>2214</v>
      </c>
      <c r="D683" s="18"/>
      <c r="E683" s="18"/>
    </row>
    <row r="684" spans="1:5" s="16" customFormat="1" ht="12.95" customHeight="1" x14ac:dyDescent="0.2">
      <c r="A684" s="18" t="s">
        <v>2215</v>
      </c>
      <c r="B684" s="18"/>
      <c r="C684" s="18" t="s">
        <v>2216</v>
      </c>
      <c r="D684" s="18"/>
      <c r="E684" s="18"/>
    </row>
    <row r="685" spans="1:5" s="16" customFormat="1" ht="12.95" customHeight="1" x14ac:dyDescent="0.2">
      <c r="A685" s="18" t="s">
        <v>2217</v>
      </c>
      <c r="B685" s="18"/>
      <c r="C685" s="18" t="s">
        <v>2218</v>
      </c>
      <c r="D685" s="18"/>
      <c r="E685" s="18"/>
    </row>
    <row r="686" spans="1:5" s="16" customFormat="1" ht="12.95" customHeight="1" x14ac:dyDescent="0.2">
      <c r="A686" s="18" t="s">
        <v>2219</v>
      </c>
      <c r="B686" s="18"/>
      <c r="C686" s="18" t="s">
        <v>2220</v>
      </c>
      <c r="D686" s="18"/>
      <c r="E686" s="18"/>
    </row>
    <row r="687" spans="1:5" s="16" customFormat="1" ht="12.95" customHeight="1" x14ac:dyDescent="0.2">
      <c r="A687" s="18" t="s">
        <v>2221</v>
      </c>
      <c r="B687" s="18"/>
      <c r="C687" s="18" t="s">
        <v>2216</v>
      </c>
      <c r="D687" s="18"/>
      <c r="E687" s="18"/>
    </row>
    <row r="688" spans="1:5" s="16" customFormat="1" ht="12.95" customHeight="1" x14ac:dyDescent="0.2">
      <c r="A688" s="18" t="s">
        <v>2222</v>
      </c>
      <c r="B688" s="18"/>
      <c r="C688" s="18" t="s">
        <v>2218</v>
      </c>
      <c r="D688" s="18"/>
      <c r="E688" s="18"/>
    </row>
    <row r="689" spans="1:5" s="16" customFormat="1" ht="12.95" customHeight="1" x14ac:dyDescent="0.2">
      <c r="A689" s="18" t="s">
        <v>2223</v>
      </c>
      <c r="B689" s="18"/>
      <c r="C689" s="18" t="s">
        <v>2220</v>
      </c>
      <c r="D689" s="18"/>
      <c r="E689" s="18"/>
    </row>
    <row r="690" spans="1:5" s="16" customFormat="1" ht="12.95" customHeight="1" x14ac:dyDescent="0.2">
      <c r="A690" s="18" t="s">
        <v>2224</v>
      </c>
      <c r="B690" s="18"/>
      <c r="C690" s="18" t="s">
        <v>2225</v>
      </c>
      <c r="D690" s="18"/>
      <c r="E690" s="18"/>
    </row>
    <row r="691" spans="1:5" s="16" customFormat="1" ht="12.95" customHeight="1" x14ac:dyDescent="0.2">
      <c r="A691" s="18" t="s">
        <v>2226</v>
      </c>
      <c r="B691" s="18"/>
      <c r="C691" s="18" t="s">
        <v>2227</v>
      </c>
      <c r="D691" s="18"/>
      <c r="E691" s="18"/>
    </row>
    <row r="692" spans="1:5" s="16" customFormat="1" ht="12.95" customHeight="1" x14ac:dyDescent="0.2">
      <c r="A692" s="18" t="s">
        <v>2228</v>
      </c>
      <c r="B692" s="18"/>
      <c r="C692" s="18" t="s">
        <v>2229</v>
      </c>
      <c r="D692" s="18"/>
      <c r="E692" s="18"/>
    </row>
    <row r="693" spans="1:5" s="16" customFormat="1" ht="12.95" customHeight="1" x14ac:dyDescent="0.2">
      <c r="A693" s="18" t="s">
        <v>2230</v>
      </c>
      <c r="B693" s="18"/>
      <c r="C693" s="18" t="s">
        <v>2231</v>
      </c>
      <c r="D693" s="18"/>
      <c r="E693" s="18"/>
    </row>
    <row r="694" spans="1:5" s="16" customFormat="1" ht="12.95" customHeight="1" x14ac:dyDescent="0.2">
      <c r="A694" s="18" t="s">
        <v>2232</v>
      </c>
      <c r="B694" s="18"/>
      <c r="C694" s="18" t="s">
        <v>2233</v>
      </c>
      <c r="D694" s="18"/>
      <c r="E694" s="18"/>
    </row>
    <row r="695" spans="1:5" s="16" customFormat="1" ht="12.95" customHeight="1" x14ac:dyDescent="0.2">
      <c r="A695" s="18" t="s">
        <v>2234</v>
      </c>
      <c r="B695" s="18"/>
      <c r="C695" s="18" t="s">
        <v>2235</v>
      </c>
      <c r="D695" s="18"/>
      <c r="E695" s="18"/>
    </row>
    <row r="696" spans="1:5" s="16" customFormat="1" ht="12.95" customHeight="1" x14ac:dyDescent="0.2">
      <c r="A696" s="18" t="s">
        <v>2236</v>
      </c>
      <c r="B696" s="18"/>
      <c r="C696" s="18" t="s">
        <v>2237</v>
      </c>
      <c r="D696" s="18"/>
      <c r="E696" s="18"/>
    </row>
    <row r="697" spans="1:5" s="16" customFormat="1" ht="12.95" customHeight="1" x14ac:dyDescent="0.2">
      <c r="A697" s="18" t="s">
        <v>2238</v>
      </c>
      <c r="B697" s="18"/>
      <c r="C697" s="18" t="s">
        <v>2239</v>
      </c>
      <c r="D697" s="18"/>
      <c r="E697" s="18"/>
    </row>
    <row r="698" spans="1:5" s="16" customFormat="1" ht="12.95" customHeight="1" x14ac:dyDescent="0.2">
      <c r="A698" s="18" t="s">
        <v>2240</v>
      </c>
      <c r="B698" s="18"/>
      <c r="C698" s="18" t="s">
        <v>2241</v>
      </c>
      <c r="D698" s="18"/>
      <c r="E698" s="18"/>
    </row>
    <row r="699" spans="1:5" s="16" customFormat="1" ht="12.95" customHeight="1" x14ac:dyDescent="0.2">
      <c r="A699" s="18" t="s">
        <v>2242</v>
      </c>
      <c r="B699" s="18"/>
      <c r="C699" s="18" t="s">
        <v>2243</v>
      </c>
      <c r="D699" s="18"/>
      <c r="E699" s="18"/>
    </row>
    <row r="700" spans="1:5" s="16" customFormat="1" ht="12.95" customHeight="1" x14ac:dyDescent="0.2">
      <c r="A700" s="18" t="s">
        <v>2244</v>
      </c>
      <c r="B700" s="18"/>
      <c r="C700" s="18" t="s">
        <v>2245</v>
      </c>
      <c r="D700" s="18"/>
      <c r="E700" s="18"/>
    </row>
    <row r="701" spans="1:5" s="16" customFormat="1" ht="12.95" customHeight="1" x14ac:dyDescent="0.2">
      <c r="A701" s="18" t="s">
        <v>2246</v>
      </c>
      <c r="B701" s="18"/>
      <c r="C701" s="18" t="s">
        <v>2247</v>
      </c>
      <c r="D701" s="18"/>
      <c r="E701" s="18"/>
    </row>
    <row r="702" spans="1:5" s="16" customFormat="1" ht="12.95" customHeight="1" x14ac:dyDescent="0.2">
      <c r="A702" s="18" t="s">
        <v>2248</v>
      </c>
      <c r="B702" s="18"/>
      <c r="C702" s="18" t="s">
        <v>2249</v>
      </c>
      <c r="D702" s="18"/>
      <c r="E702" s="18"/>
    </row>
    <row r="703" spans="1:5" s="16" customFormat="1" ht="12.95" customHeight="1" x14ac:dyDescent="0.2">
      <c r="A703" s="18" t="s">
        <v>2250</v>
      </c>
      <c r="B703" s="18"/>
      <c r="C703" s="18" t="s">
        <v>2251</v>
      </c>
      <c r="D703" s="18"/>
      <c r="E703" s="18"/>
    </row>
    <row r="704" spans="1:5" s="16" customFormat="1" ht="12.95" customHeight="1" x14ac:dyDescent="0.2">
      <c r="A704" s="18" t="s">
        <v>2252</v>
      </c>
      <c r="B704" s="18"/>
      <c r="C704" s="18" t="s">
        <v>2253</v>
      </c>
      <c r="D704" s="18"/>
      <c r="E704" s="18"/>
    </row>
    <row r="705" spans="1:5" s="16" customFormat="1" ht="12.95" customHeight="1" x14ac:dyDescent="0.2">
      <c r="A705" s="18" t="s">
        <v>2254</v>
      </c>
      <c r="B705" s="18"/>
      <c r="C705" s="18" t="s">
        <v>2255</v>
      </c>
      <c r="D705" s="18"/>
      <c r="E705" s="18"/>
    </row>
    <row r="706" spans="1:5" s="16" customFormat="1" ht="12.95" customHeight="1" x14ac:dyDescent="0.2">
      <c r="A706" s="18" t="s">
        <v>2256</v>
      </c>
      <c r="B706" s="18"/>
      <c r="C706" s="18" t="s">
        <v>2257</v>
      </c>
      <c r="D706" s="18"/>
      <c r="E706" s="18"/>
    </row>
    <row r="707" spans="1:5" s="16" customFormat="1" ht="12.95" customHeight="1" x14ac:dyDescent="0.2">
      <c r="A707" s="18" t="s">
        <v>2258</v>
      </c>
      <c r="B707" s="18"/>
      <c r="C707" s="18" t="s">
        <v>2259</v>
      </c>
      <c r="D707" s="18"/>
      <c r="E707" s="18"/>
    </row>
    <row r="708" spans="1:5" s="16" customFormat="1" ht="12.95" customHeight="1" x14ac:dyDescent="0.2">
      <c r="A708" s="18" t="s">
        <v>2260</v>
      </c>
      <c r="B708" s="18"/>
      <c r="C708" s="18" t="s">
        <v>2261</v>
      </c>
      <c r="D708" s="18"/>
      <c r="E708" s="18"/>
    </row>
    <row r="709" spans="1:5" s="16" customFormat="1" ht="12.95" customHeight="1" x14ac:dyDescent="0.2">
      <c r="A709" s="18" t="s">
        <v>2262</v>
      </c>
      <c r="B709" s="18"/>
      <c r="C709" s="18" t="s">
        <v>2263</v>
      </c>
      <c r="D709" s="18"/>
      <c r="E709" s="18"/>
    </row>
    <row r="710" spans="1:5" s="16" customFormat="1" ht="12.95" customHeight="1" x14ac:dyDescent="0.2">
      <c r="A710" s="18" t="s">
        <v>2264</v>
      </c>
      <c r="B710" s="18"/>
      <c r="C710" s="18" t="s">
        <v>2265</v>
      </c>
      <c r="D710" s="18"/>
      <c r="E710" s="18"/>
    </row>
    <row r="711" spans="1:5" s="16" customFormat="1" ht="12.95" customHeight="1" x14ac:dyDescent="0.2">
      <c r="A711" s="18" t="s">
        <v>2266</v>
      </c>
      <c r="B711" s="18"/>
      <c r="C711" s="18" t="s">
        <v>2267</v>
      </c>
      <c r="D711" s="18"/>
      <c r="E711" s="18"/>
    </row>
    <row r="712" spans="1:5" s="16" customFormat="1" ht="12.95" customHeight="1" x14ac:dyDescent="0.2">
      <c r="A712" s="18" t="s">
        <v>2268</v>
      </c>
      <c r="B712" s="18"/>
      <c r="C712" s="18" t="s">
        <v>2269</v>
      </c>
      <c r="D712" s="18"/>
      <c r="E712" s="18"/>
    </row>
    <row r="713" spans="1:5" s="16" customFormat="1" ht="12.95" customHeight="1" x14ac:dyDescent="0.2">
      <c r="A713" s="18" t="s">
        <v>2270</v>
      </c>
      <c r="B713" s="18"/>
      <c r="C713" s="18" t="s">
        <v>2271</v>
      </c>
      <c r="D713" s="18"/>
      <c r="E713" s="18"/>
    </row>
    <row r="714" spans="1:5" s="16" customFormat="1" ht="12.95" customHeight="1" x14ac:dyDescent="0.2">
      <c r="A714" s="18" t="s">
        <v>2272</v>
      </c>
      <c r="B714" s="18"/>
      <c r="C714" s="18" t="s">
        <v>2273</v>
      </c>
      <c r="D714" s="18"/>
      <c r="E714" s="18"/>
    </row>
    <row r="715" spans="1:5" s="16" customFormat="1" ht="12.95" customHeight="1" x14ac:dyDescent="0.2">
      <c r="A715" s="18" t="s">
        <v>2274</v>
      </c>
      <c r="B715" s="18"/>
      <c r="C715" s="18" t="s">
        <v>2275</v>
      </c>
      <c r="D715" s="18"/>
      <c r="E715" s="18"/>
    </row>
    <row r="716" spans="1:5" s="16" customFormat="1" ht="12.95" customHeight="1" x14ac:dyDescent="0.2">
      <c r="A716" s="18" t="s">
        <v>2276</v>
      </c>
      <c r="B716" s="18"/>
      <c r="C716" s="18" t="s">
        <v>2277</v>
      </c>
      <c r="D716" s="18"/>
      <c r="E716" s="18"/>
    </row>
    <row r="717" spans="1:5" s="16" customFormat="1" ht="12.95" customHeight="1" x14ac:dyDescent="0.2">
      <c r="A717" s="18" t="s">
        <v>2278</v>
      </c>
      <c r="B717" s="18"/>
      <c r="C717" s="18" t="s">
        <v>2279</v>
      </c>
      <c r="D717" s="18"/>
      <c r="E717" s="18"/>
    </row>
    <row r="718" spans="1:5" s="16" customFormat="1" ht="12.95" customHeight="1" x14ac:dyDescent="0.2">
      <c r="A718" s="18" t="s">
        <v>2280</v>
      </c>
      <c r="B718" s="18"/>
      <c r="C718" s="18" t="s">
        <v>2281</v>
      </c>
      <c r="D718" s="18"/>
      <c r="E718" s="18"/>
    </row>
    <row r="719" spans="1:5" s="16" customFormat="1" ht="12.95" customHeight="1" x14ac:dyDescent="0.2">
      <c r="A719" s="18" t="s">
        <v>2282</v>
      </c>
      <c r="B719" s="18"/>
      <c r="C719" s="18" t="s">
        <v>2283</v>
      </c>
      <c r="D719" s="18"/>
      <c r="E719" s="18"/>
    </row>
    <row r="720" spans="1:5" s="16" customFormat="1" ht="12.95" customHeight="1" x14ac:dyDescent="0.2">
      <c r="A720" s="18" t="s">
        <v>2284</v>
      </c>
      <c r="B720" s="18"/>
      <c r="C720" s="18" t="s">
        <v>2285</v>
      </c>
      <c r="D720" s="18"/>
      <c r="E720" s="18"/>
    </row>
    <row r="721" spans="1:5" s="16" customFormat="1" ht="12.95" customHeight="1" x14ac:dyDescent="0.2">
      <c r="A721" s="18" t="s">
        <v>2286</v>
      </c>
      <c r="B721" s="18"/>
      <c r="C721" s="18" t="s">
        <v>2287</v>
      </c>
      <c r="D721" s="18"/>
      <c r="E721" s="18"/>
    </row>
    <row r="722" spans="1:5" s="16" customFormat="1" ht="12.95" customHeight="1" x14ac:dyDescent="0.2">
      <c r="A722" s="18" t="s">
        <v>2288</v>
      </c>
      <c r="B722" s="18"/>
      <c r="C722" s="18" t="s">
        <v>2289</v>
      </c>
      <c r="D722" s="18"/>
      <c r="E722" s="18"/>
    </row>
    <row r="723" spans="1:5" s="16" customFormat="1" ht="12.95" customHeight="1" x14ac:dyDescent="0.2">
      <c r="A723" s="18" t="s">
        <v>2290</v>
      </c>
      <c r="B723" s="18"/>
      <c r="C723" s="18" t="s">
        <v>2289</v>
      </c>
      <c r="D723" s="18"/>
      <c r="E723" s="18"/>
    </row>
    <row r="724" spans="1:5" s="16" customFormat="1" ht="12.95" customHeight="1" x14ac:dyDescent="0.2">
      <c r="A724" s="18" t="s">
        <v>2291</v>
      </c>
      <c r="B724" s="18"/>
      <c r="C724" s="18" t="s">
        <v>2292</v>
      </c>
      <c r="D724" s="18"/>
      <c r="E724" s="18"/>
    </row>
    <row r="725" spans="1:5" s="16" customFormat="1" ht="12.95" customHeight="1" x14ac:dyDescent="0.2">
      <c r="A725" s="18" t="s">
        <v>2293</v>
      </c>
      <c r="B725" s="18"/>
      <c r="C725" s="18" t="s">
        <v>2294</v>
      </c>
      <c r="D725" s="18"/>
      <c r="E725" s="18"/>
    </row>
    <row r="726" spans="1:5" s="16" customFormat="1" ht="12.95" customHeight="1" x14ac:dyDescent="0.2">
      <c r="A726" s="18" t="s">
        <v>2295</v>
      </c>
      <c r="B726" s="18"/>
      <c r="C726" s="18" t="s">
        <v>2294</v>
      </c>
      <c r="D726" s="18"/>
      <c r="E726" s="18"/>
    </row>
    <row r="727" spans="1:5" s="16" customFormat="1" ht="12.95" customHeight="1" x14ac:dyDescent="0.2">
      <c r="A727" s="18" t="s">
        <v>2296</v>
      </c>
      <c r="B727" s="18"/>
      <c r="C727" s="18" t="s">
        <v>2297</v>
      </c>
      <c r="D727" s="18"/>
      <c r="E727" s="18"/>
    </row>
    <row r="728" spans="1:5" s="16" customFormat="1" ht="12.95" customHeight="1" x14ac:dyDescent="0.2">
      <c r="A728" s="18" t="s">
        <v>2298</v>
      </c>
      <c r="B728" s="18"/>
      <c r="C728" s="18" t="s">
        <v>2299</v>
      </c>
      <c r="D728" s="18"/>
      <c r="E728" s="18"/>
    </row>
    <row r="729" spans="1:5" s="16" customFormat="1" ht="12.95" customHeight="1" x14ac:dyDescent="0.2">
      <c r="A729" s="18" t="s">
        <v>2300</v>
      </c>
      <c r="B729" s="18"/>
      <c r="C729" s="18" t="s">
        <v>2301</v>
      </c>
      <c r="D729" s="18"/>
      <c r="E729" s="18"/>
    </row>
    <row r="730" spans="1:5" s="16" customFormat="1" ht="12.95" customHeight="1" x14ac:dyDescent="0.2">
      <c r="A730" s="18" t="s">
        <v>2302</v>
      </c>
      <c r="B730" s="18"/>
      <c r="C730" s="18" t="s">
        <v>2303</v>
      </c>
      <c r="D730" s="18"/>
      <c r="E730" s="18"/>
    </row>
    <row r="731" spans="1:5" s="16" customFormat="1" ht="12.95" customHeight="1" x14ac:dyDescent="0.2">
      <c r="A731" s="18" t="s">
        <v>2304</v>
      </c>
      <c r="B731" s="18"/>
      <c r="C731" s="18" t="s">
        <v>2301</v>
      </c>
      <c r="D731" s="18"/>
      <c r="E731" s="18"/>
    </row>
    <row r="732" spans="1:5" s="16" customFormat="1" ht="12.95" customHeight="1" x14ac:dyDescent="0.2">
      <c r="A732" s="18" t="s">
        <v>2305</v>
      </c>
      <c r="B732" s="18"/>
      <c r="C732" s="18" t="s">
        <v>2306</v>
      </c>
      <c r="D732" s="18"/>
      <c r="E732" s="18"/>
    </row>
    <row r="733" spans="1:5" s="16" customFormat="1" ht="12.95" customHeight="1" x14ac:dyDescent="0.2">
      <c r="A733" s="18" t="s">
        <v>2307</v>
      </c>
      <c r="B733" s="18"/>
      <c r="C733" s="18" t="s">
        <v>2308</v>
      </c>
      <c r="D733" s="18"/>
      <c r="E733" s="18"/>
    </row>
    <row r="734" spans="1:5" s="16" customFormat="1" ht="12.95" customHeight="1" x14ac:dyDescent="0.2">
      <c r="A734" s="18" t="s">
        <v>2309</v>
      </c>
      <c r="B734" s="18"/>
      <c r="C734" s="18" t="s">
        <v>2310</v>
      </c>
      <c r="D734" s="18"/>
      <c r="E734" s="18"/>
    </row>
    <row r="735" spans="1:5" s="16" customFormat="1" ht="12.95" customHeight="1" x14ac:dyDescent="0.2">
      <c r="A735" s="18" t="s">
        <v>2311</v>
      </c>
      <c r="B735" s="18"/>
      <c r="C735" s="18" t="s">
        <v>2312</v>
      </c>
      <c r="D735" s="18"/>
      <c r="E735" s="18"/>
    </row>
    <row r="736" spans="1:5" s="16" customFormat="1" ht="12.95" customHeight="1" x14ac:dyDescent="0.2">
      <c r="A736" s="18" t="s">
        <v>2313</v>
      </c>
      <c r="B736" s="18"/>
      <c r="C736" s="18" t="s">
        <v>2314</v>
      </c>
      <c r="D736" s="18"/>
      <c r="E736" s="18"/>
    </row>
    <row r="737" spans="1:5" s="16" customFormat="1" ht="12.95" customHeight="1" x14ac:dyDescent="0.2">
      <c r="A737" s="18" t="s">
        <v>2315</v>
      </c>
      <c r="B737" s="18"/>
      <c r="C737" s="18" t="s">
        <v>2316</v>
      </c>
      <c r="D737" s="18"/>
      <c r="E737" s="18"/>
    </row>
    <row r="738" spans="1:5" s="16" customFormat="1" ht="12.95" customHeight="1" x14ac:dyDescent="0.2">
      <c r="A738" s="18" t="s">
        <v>2317</v>
      </c>
      <c r="B738" s="18"/>
      <c r="C738" s="18" t="s">
        <v>2318</v>
      </c>
      <c r="D738" s="18"/>
      <c r="E738" s="18"/>
    </row>
    <row r="739" spans="1:5" s="16" customFormat="1" ht="12.95" customHeight="1" x14ac:dyDescent="0.2">
      <c r="A739" s="18" t="s">
        <v>2319</v>
      </c>
      <c r="B739" s="18"/>
      <c r="C739" s="18" t="s">
        <v>2320</v>
      </c>
      <c r="D739" s="18"/>
      <c r="E739" s="18"/>
    </row>
    <row r="740" spans="1:5" s="16" customFormat="1" ht="12.95" customHeight="1" x14ac:dyDescent="0.2">
      <c r="A740" s="18" t="s">
        <v>2321</v>
      </c>
      <c r="B740" s="18"/>
      <c r="C740" s="18" t="s">
        <v>2322</v>
      </c>
      <c r="D740" s="18"/>
      <c r="E740" s="18"/>
    </row>
    <row r="741" spans="1:5" s="16" customFormat="1" ht="12.95" customHeight="1" x14ac:dyDescent="0.2">
      <c r="A741" s="18" t="s">
        <v>2323</v>
      </c>
      <c r="B741" s="18"/>
      <c r="C741" s="18" t="s">
        <v>2324</v>
      </c>
      <c r="D741" s="18"/>
      <c r="E741" s="18"/>
    </row>
    <row r="742" spans="1:5" s="16" customFormat="1" ht="12.95" customHeight="1" x14ac:dyDescent="0.2">
      <c r="A742" s="18" t="s">
        <v>2325</v>
      </c>
      <c r="B742" s="18"/>
      <c r="C742" s="18" t="s">
        <v>2326</v>
      </c>
      <c r="D742" s="18"/>
      <c r="E742" s="18"/>
    </row>
    <row r="743" spans="1:5" s="16" customFormat="1" ht="12.95" customHeight="1" x14ac:dyDescent="0.2">
      <c r="A743" s="18" t="s">
        <v>2327</v>
      </c>
      <c r="B743" s="18"/>
      <c r="C743" s="18" t="s">
        <v>2328</v>
      </c>
      <c r="D743" s="18"/>
      <c r="E743" s="18"/>
    </row>
    <row r="744" spans="1:5" s="16" customFormat="1" ht="12.95" customHeight="1" x14ac:dyDescent="0.2">
      <c r="A744" s="18" t="s">
        <v>2329</v>
      </c>
      <c r="B744" s="18"/>
      <c r="C744" s="18" t="s">
        <v>2330</v>
      </c>
      <c r="D744" s="18"/>
      <c r="E744" s="18"/>
    </row>
    <row r="745" spans="1:5" s="16" customFormat="1" ht="12.95" customHeight="1" x14ac:dyDescent="0.2">
      <c r="A745" s="18" t="s">
        <v>2331</v>
      </c>
      <c r="B745" s="18"/>
      <c r="C745" s="18" t="s">
        <v>2332</v>
      </c>
      <c r="D745" s="18"/>
      <c r="E745" s="18"/>
    </row>
    <row r="746" spans="1:5" s="16" customFormat="1" ht="12.95" customHeight="1" x14ac:dyDescent="0.2">
      <c r="A746" s="18" t="s">
        <v>2333</v>
      </c>
      <c r="B746" s="18"/>
      <c r="C746" s="18" t="s">
        <v>2334</v>
      </c>
      <c r="D746" s="18"/>
      <c r="E746" s="18"/>
    </row>
    <row r="747" spans="1:5" s="16" customFormat="1" ht="12.95" customHeight="1" x14ac:dyDescent="0.2">
      <c r="A747" s="18" t="s">
        <v>2335</v>
      </c>
      <c r="B747" s="18"/>
      <c r="C747" s="18" t="s">
        <v>2336</v>
      </c>
      <c r="D747" s="18"/>
      <c r="E747" s="18"/>
    </row>
    <row r="748" spans="1:5" s="16" customFormat="1" ht="12.95" customHeight="1" x14ac:dyDescent="0.2">
      <c r="A748" s="18" t="s">
        <v>2337</v>
      </c>
      <c r="B748" s="18"/>
      <c r="C748" s="18" t="s">
        <v>2338</v>
      </c>
      <c r="D748" s="18"/>
      <c r="E748" s="18"/>
    </row>
    <row r="749" spans="1:5" s="16" customFormat="1" ht="12.95" customHeight="1" x14ac:dyDescent="0.2">
      <c r="A749" s="18" t="s">
        <v>2339</v>
      </c>
      <c r="B749" s="18"/>
      <c r="C749" s="18" t="s">
        <v>2340</v>
      </c>
      <c r="D749" s="18"/>
      <c r="E749" s="18"/>
    </row>
    <row r="750" spans="1:5" s="16" customFormat="1" ht="12.95" customHeight="1" x14ac:dyDescent="0.2">
      <c r="A750" s="18" t="s">
        <v>2341</v>
      </c>
      <c r="B750" s="18"/>
      <c r="C750" s="18" t="s">
        <v>2342</v>
      </c>
      <c r="D750" s="18"/>
      <c r="E750" s="18"/>
    </row>
    <row r="751" spans="1:5" s="16" customFormat="1" ht="26.1" customHeight="1" x14ac:dyDescent="0.2">
      <c r="A751" s="18" t="s">
        <v>2343</v>
      </c>
      <c r="B751" s="18"/>
      <c r="C751" s="18" t="s">
        <v>2344</v>
      </c>
      <c r="D751" s="18"/>
      <c r="E751" s="18"/>
    </row>
    <row r="752" spans="1:5" s="16" customFormat="1" ht="12.95" customHeight="1" x14ac:dyDescent="0.2">
      <c r="A752" s="18" t="s">
        <v>2345</v>
      </c>
      <c r="B752" s="18"/>
      <c r="C752" s="18" t="s">
        <v>2346</v>
      </c>
      <c r="D752" s="18"/>
      <c r="E752" s="18"/>
    </row>
    <row r="753" spans="1:5" s="16" customFormat="1" ht="12.95" customHeight="1" x14ac:dyDescent="0.2">
      <c r="A753" s="18" t="s">
        <v>2347</v>
      </c>
      <c r="B753" s="18"/>
      <c r="C753" s="18" t="s">
        <v>2348</v>
      </c>
      <c r="D753" s="18"/>
      <c r="E753" s="18"/>
    </row>
    <row r="754" spans="1:5" s="16" customFormat="1" ht="12.95" customHeight="1" x14ac:dyDescent="0.2">
      <c r="A754" s="18" t="s">
        <v>2349</v>
      </c>
      <c r="B754" s="18"/>
      <c r="C754" s="18" t="s">
        <v>2350</v>
      </c>
      <c r="D754" s="18"/>
      <c r="E754" s="18"/>
    </row>
    <row r="755" spans="1:5" s="16" customFormat="1" ht="12.95" customHeight="1" x14ac:dyDescent="0.2">
      <c r="A755" s="18" t="s">
        <v>2351</v>
      </c>
      <c r="B755" s="18"/>
      <c r="C755" s="18" t="s">
        <v>2352</v>
      </c>
      <c r="D755" s="18"/>
      <c r="E755" s="18"/>
    </row>
    <row r="756" spans="1:5" s="16" customFormat="1" ht="12.95" customHeight="1" x14ac:dyDescent="0.2">
      <c r="A756" s="18" t="s">
        <v>2353</v>
      </c>
      <c r="B756" s="18"/>
      <c r="C756" s="18" t="s">
        <v>2354</v>
      </c>
      <c r="D756" s="18"/>
      <c r="E756" s="18"/>
    </row>
    <row r="757" spans="1:5" s="16" customFormat="1" ht="12.95" customHeight="1" x14ac:dyDescent="0.2">
      <c r="A757" s="18" t="s">
        <v>2355</v>
      </c>
      <c r="B757" s="18"/>
      <c r="C757" s="18" t="s">
        <v>2356</v>
      </c>
      <c r="D757" s="18"/>
      <c r="E757" s="18"/>
    </row>
    <row r="758" spans="1:5" s="16" customFormat="1" ht="12.95" customHeight="1" x14ac:dyDescent="0.2">
      <c r="A758" s="18" t="s">
        <v>2357</v>
      </c>
      <c r="B758" s="18"/>
      <c r="C758" s="18" t="s">
        <v>2358</v>
      </c>
      <c r="D758" s="18"/>
      <c r="E758" s="18"/>
    </row>
    <row r="759" spans="1:5" s="16" customFormat="1" ht="12.95" customHeight="1" x14ac:dyDescent="0.2">
      <c r="A759" s="18" t="s">
        <v>2359</v>
      </c>
      <c r="B759" s="18"/>
      <c r="C759" s="18" t="s">
        <v>2360</v>
      </c>
      <c r="D759" s="18"/>
      <c r="E759" s="18"/>
    </row>
    <row r="760" spans="1:5" s="16" customFormat="1" ht="12.95" customHeight="1" x14ac:dyDescent="0.2">
      <c r="A760" s="18" t="s">
        <v>2361</v>
      </c>
      <c r="B760" s="18"/>
      <c r="C760" s="18" t="s">
        <v>2362</v>
      </c>
      <c r="D760" s="18"/>
      <c r="E760" s="18"/>
    </row>
    <row r="761" spans="1:5" s="16" customFormat="1" ht="12.95" customHeight="1" x14ac:dyDescent="0.2">
      <c r="A761" s="18" t="s">
        <v>2363</v>
      </c>
      <c r="B761" s="18"/>
      <c r="C761" s="18" t="s">
        <v>2364</v>
      </c>
      <c r="D761" s="18"/>
      <c r="E761" s="18"/>
    </row>
    <row r="762" spans="1:5" s="16" customFormat="1" ht="12.95" customHeight="1" x14ac:dyDescent="0.2">
      <c r="A762" s="18" t="s">
        <v>2365</v>
      </c>
      <c r="B762" s="18"/>
      <c r="C762" s="18" t="s">
        <v>2366</v>
      </c>
      <c r="D762" s="18"/>
      <c r="E762" s="18"/>
    </row>
    <row r="763" spans="1:5" s="16" customFormat="1" ht="12.95" customHeight="1" x14ac:dyDescent="0.2">
      <c r="A763" s="18" t="s">
        <v>1068</v>
      </c>
      <c r="B763" s="18"/>
      <c r="C763" s="18" t="s">
        <v>2367</v>
      </c>
      <c r="D763" s="18"/>
      <c r="E763" s="18"/>
    </row>
    <row r="764" spans="1:5" s="16" customFormat="1" ht="12.95" customHeight="1" x14ac:dyDescent="0.2">
      <c r="A764" s="18" t="s">
        <v>2368</v>
      </c>
      <c r="B764" s="18"/>
      <c r="C764" s="18" t="s">
        <v>2369</v>
      </c>
      <c r="D764" s="18"/>
      <c r="E764" s="18"/>
    </row>
    <row r="765" spans="1:5" s="16" customFormat="1" ht="12.95" customHeight="1" x14ac:dyDescent="0.2">
      <c r="A765" s="18" t="s">
        <v>2370</v>
      </c>
      <c r="B765" s="18"/>
      <c r="C765" s="18" t="s">
        <v>2371</v>
      </c>
      <c r="D765" s="18"/>
      <c r="E765" s="18"/>
    </row>
    <row r="766" spans="1:5" s="16" customFormat="1" ht="12.95" customHeight="1" x14ac:dyDescent="0.2">
      <c r="A766" s="18" t="s">
        <v>2372</v>
      </c>
      <c r="B766" s="18"/>
      <c r="C766" s="18" t="s">
        <v>2373</v>
      </c>
      <c r="D766" s="18"/>
      <c r="E766" s="18"/>
    </row>
    <row r="767" spans="1:5" s="16" customFormat="1" ht="12.95" customHeight="1" x14ac:dyDescent="0.2">
      <c r="A767" s="18" t="s">
        <v>2374</v>
      </c>
      <c r="B767" s="18"/>
      <c r="C767" s="18" t="s">
        <v>2375</v>
      </c>
      <c r="D767" s="18"/>
      <c r="E767" s="18"/>
    </row>
    <row r="768" spans="1:5" s="16" customFormat="1" ht="12.95" customHeight="1" x14ac:dyDescent="0.2">
      <c r="A768" s="18" t="s">
        <v>2376</v>
      </c>
      <c r="B768" s="18"/>
      <c r="C768" s="18" t="s">
        <v>2377</v>
      </c>
      <c r="D768" s="18"/>
      <c r="E768" s="18"/>
    </row>
    <row r="769" spans="1:5" s="16" customFormat="1" ht="12.95" customHeight="1" x14ac:dyDescent="0.2">
      <c r="A769" s="18" t="s">
        <v>2378</v>
      </c>
      <c r="B769" s="18"/>
      <c r="C769" s="18" t="s">
        <v>2379</v>
      </c>
      <c r="D769" s="18"/>
      <c r="E769" s="18"/>
    </row>
    <row r="770" spans="1:5" s="16" customFormat="1" ht="12.95" customHeight="1" x14ac:dyDescent="0.2">
      <c r="A770" s="18" t="s">
        <v>2380</v>
      </c>
      <c r="B770" s="18"/>
      <c r="C770" s="18" t="s">
        <v>2350</v>
      </c>
      <c r="D770" s="18"/>
      <c r="E770" s="18"/>
    </row>
    <row r="771" spans="1:5" s="16" customFormat="1" ht="12.95" customHeight="1" x14ac:dyDescent="0.2">
      <c r="A771" s="18" t="s">
        <v>2381</v>
      </c>
      <c r="B771" s="18"/>
      <c r="C771" s="18" t="s">
        <v>2382</v>
      </c>
      <c r="D771" s="18"/>
      <c r="E771" s="18"/>
    </row>
    <row r="772" spans="1:5" s="16" customFormat="1" ht="12.95" customHeight="1" x14ac:dyDescent="0.2">
      <c r="A772" s="18" t="s">
        <v>740</v>
      </c>
      <c r="B772" s="18"/>
      <c r="C772" s="18" t="s">
        <v>2383</v>
      </c>
      <c r="D772" s="18"/>
      <c r="E772" s="18"/>
    </row>
    <row r="773" spans="1:5" s="16" customFormat="1" ht="12.95" customHeight="1" x14ac:dyDescent="0.2">
      <c r="A773" s="18" t="s">
        <v>2384</v>
      </c>
      <c r="B773" s="18"/>
      <c r="C773" s="18" t="s">
        <v>2356</v>
      </c>
      <c r="D773" s="18"/>
      <c r="E773" s="18"/>
    </row>
    <row r="774" spans="1:5" s="16" customFormat="1" ht="12.95" customHeight="1" x14ac:dyDescent="0.2">
      <c r="A774" s="18" t="s">
        <v>2385</v>
      </c>
      <c r="B774" s="18"/>
      <c r="C774" s="18" t="s">
        <v>2360</v>
      </c>
      <c r="D774" s="18"/>
      <c r="E774" s="18"/>
    </row>
    <row r="775" spans="1:5" s="16" customFormat="1" ht="12.95" customHeight="1" x14ac:dyDescent="0.2">
      <c r="A775" s="18" t="s">
        <v>2386</v>
      </c>
      <c r="B775" s="18"/>
      <c r="C775" s="18" t="s">
        <v>2387</v>
      </c>
      <c r="D775" s="18"/>
      <c r="E775" s="18"/>
    </row>
    <row r="776" spans="1:5" s="16" customFormat="1" ht="12.95" customHeight="1" x14ac:dyDescent="0.2">
      <c r="A776" s="18" t="s">
        <v>2388</v>
      </c>
      <c r="B776" s="18"/>
      <c r="C776" s="18" t="s">
        <v>2383</v>
      </c>
      <c r="D776" s="18"/>
      <c r="E776" s="18"/>
    </row>
    <row r="777" spans="1:5" s="16" customFormat="1" ht="12.95" customHeight="1" x14ac:dyDescent="0.2">
      <c r="A777" s="18" t="s">
        <v>2389</v>
      </c>
      <c r="B777" s="18"/>
      <c r="C777" s="18" t="s">
        <v>2390</v>
      </c>
      <c r="D777" s="18"/>
      <c r="E777" s="18"/>
    </row>
    <row r="778" spans="1:5" s="16" customFormat="1" ht="12.95" customHeight="1" x14ac:dyDescent="0.2">
      <c r="A778" s="18" t="s">
        <v>2391</v>
      </c>
      <c r="B778" s="18"/>
      <c r="C778" s="18" t="s">
        <v>2392</v>
      </c>
      <c r="D778" s="18"/>
      <c r="E778" s="18"/>
    </row>
    <row r="779" spans="1:5" s="16" customFormat="1" ht="12.95" customHeight="1" x14ac:dyDescent="0.2">
      <c r="A779" s="18" t="s">
        <v>2393</v>
      </c>
      <c r="B779" s="18"/>
      <c r="C779" s="18" t="s">
        <v>2394</v>
      </c>
      <c r="D779" s="18"/>
      <c r="E779" s="18"/>
    </row>
    <row r="780" spans="1:5" s="16" customFormat="1" ht="12.95" customHeight="1" x14ac:dyDescent="0.2">
      <c r="A780" s="18" t="s">
        <v>2395</v>
      </c>
      <c r="B780" s="18"/>
      <c r="C780" s="18" t="s">
        <v>2396</v>
      </c>
      <c r="D780" s="18"/>
      <c r="E780" s="18"/>
    </row>
    <row r="781" spans="1:5" s="16" customFormat="1" ht="12.95" customHeight="1" x14ac:dyDescent="0.2">
      <c r="A781" s="18" t="s">
        <v>2397</v>
      </c>
      <c r="B781" s="18"/>
      <c r="C781" s="18" t="s">
        <v>2398</v>
      </c>
      <c r="D781" s="18"/>
      <c r="E781" s="18"/>
    </row>
    <row r="782" spans="1:5" s="16" customFormat="1" ht="12.95" customHeight="1" x14ac:dyDescent="0.2">
      <c r="A782" s="18" t="s">
        <v>2399</v>
      </c>
      <c r="B782" s="18"/>
      <c r="C782" s="18" t="s">
        <v>2400</v>
      </c>
      <c r="D782" s="18"/>
      <c r="E782" s="18"/>
    </row>
    <row r="783" spans="1:5" s="16" customFormat="1" ht="12.95" customHeight="1" x14ac:dyDescent="0.2">
      <c r="A783" s="18" t="s">
        <v>2401</v>
      </c>
      <c r="B783" s="18"/>
      <c r="C783" s="18" t="s">
        <v>2402</v>
      </c>
      <c r="D783" s="18"/>
      <c r="E783" s="18"/>
    </row>
    <row r="784" spans="1:5" s="16" customFormat="1" ht="12.95" customHeight="1" x14ac:dyDescent="0.2">
      <c r="A784" s="18" t="s">
        <v>2403</v>
      </c>
      <c r="B784" s="18"/>
      <c r="C784" s="18" t="s">
        <v>2366</v>
      </c>
      <c r="D784" s="18"/>
      <c r="E784" s="18"/>
    </row>
    <row r="785" spans="1:5" s="16" customFormat="1" ht="12.95" customHeight="1" x14ac:dyDescent="0.2">
      <c r="A785" s="18" t="s">
        <v>2404</v>
      </c>
      <c r="B785" s="18"/>
      <c r="C785" s="18" t="s">
        <v>2405</v>
      </c>
      <c r="D785" s="18"/>
      <c r="E785" s="18"/>
    </row>
    <row r="786" spans="1:5" s="16" customFormat="1" ht="12.95" customHeight="1" x14ac:dyDescent="0.2">
      <c r="A786" s="18" t="s">
        <v>2406</v>
      </c>
      <c r="B786" s="18"/>
      <c r="C786" s="18" t="s">
        <v>2402</v>
      </c>
      <c r="D786" s="18"/>
      <c r="E786" s="18"/>
    </row>
    <row r="787" spans="1:5" s="16" customFormat="1" ht="12.95" customHeight="1" x14ac:dyDescent="0.2">
      <c r="A787" s="18" t="s">
        <v>2407</v>
      </c>
      <c r="B787" s="18"/>
      <c r="C787" s="18" t="s">
        <v>2400</v>
      </c>
      <c r="D787" s="18"/>
      <c r="E787" s="18"/>
    </row>
    <row r="788" spans="1:5" s="16" customFormat="1" ht="12.95" customHeight="1" x14ac:dyDescent="0.2">
      <c r="A788" s="18" t="s">
        <v>2408</v>
      </c>
      <c r="B788" s="18"/>
      <c r="C788" s="18" t="s">
        <v>2409</v>
      </c>
      <c r="D788" s="18"/>
      <c r="E788" s="18"/>
    </row>
    <row r="789" spans="1:5" s="16" customFormat="1" ht="12.95" customHeight="1" x14ac:dyDescent="0.2">
      <c r="A789" s="18" t="s">
        <v>2410</v>
      </c>
      <c r="B789" s="18"/>
      <c r="C789" s="18" t="s">
        <v>2411</v>
      </c>
      <c r="D789" s="18"/>
      <c r="E789" s="18"/>
    </row>
    <row r="790" spans="1:5" s="16" customFormat="1" ht="12.95" customHeight="1" x14ac:dyDescent="0.2">
      <c r="A790" s="18" t="s">
        <v>2412</v>
      </c>
      <c r="B790" s="18"/>
      <c r="C790" s="18" t="s">
        <v>2413</v>
      </c>
      <c r="D790" s="18"/>
      <c r="E790" s="18"/>
    </row>
    <row r="791" spans="1:5" s="16" customFormat="1" ht="12.95" customHeight="1" x14ac:dyDescent="0.2">
      <c r="A791" s="18" t="s">
        <v>2414</v>
      </c>
      <c r="B791" s="18"/>
      <c r="C791" s="18" t="s">
        <v>2411</v>
      </c>
      <c r="D791" s="18"/>
      <c r="E791" s="18"/>
    </row>
    <row r="792" spans="1:5" s="16" customFormat="1" ht="12.95" customHeight="1" x14ac:dyDescent="0.2">
      <c r="A792" s="18" t="s">
        <v>2415</v>
      </c>
      <c r="B792" s="18"/>
      <c r="C792" s="18" t="s">
        <v>2413</v>
      </c>
      <c r="D792" s="18"/>
      <c r="E792" s="18"/>
    </row>
    <row r="793" spans="1:5" s="16" customFormat="1" ht="12.95" customHeight="1" x14ac:dyDescent="0.2">
      <c r="A793" s="18" t="s">
        <v>2416</v>
      </c>
      <c r="B793" s="18"/>
      <c r="C793" s="18" t="s">
        <v>2417</v>
      </c>
      <c r="D793" s="18"/>
      <c r="E793" s="18"/>
    </row>
    <row r="794" spans="1:5" s="16" customFormat="1" ht="12.95" customHeight="1" x14ac:dyDescent="0.2">
      <c r="A794" s="18" t="s">
        <v>2418</v>
      </c>
      <c r="B794" s="18"/>
      <c r="C794" s="18" t="s">
        <v>2419</v>
      </c>
      <c r="D794" s="18"/>
      <c r="E794" s="18"/>
    </row>
    <row r="795" spans="1:5" s="16" customFormat="1" ht="12.95" customHeight="1" x14ac:dyDescent="0.2">
      <c r="A795" s="18" t="s">
        <v>2420</v>
      </c>
      <c r="B795" s="18"/>
      <c r="C795" s="18" t="s">
        <v>2421</v>
      </c>
      <c r="D795" s="18"/>
      <c r="E795" s="18"/>
    </row>
    <row r="796" spans="1:5" s="16" customFormat="1" ht="12.95" customHeight="1" x14ac:dyDescent="0.2">
      <c r="A796" s="18" t="s">
        <v>2422</v>
      </c>
      <c r="B796" s="18"/>
      <c r="C796" s="18" t="s">
        <v>2423</v>
      </c>
      <c r="D796" s="18"/>
      <c r="E796" s="18"/>
    </row>
    <row r="797" spans="1:5" s="16" customFormat="1" ht="12.95" customHeight="1" x14ac:dyDescent="0.2">
      <c r="A797" s="18" t="s">
        <v>2424</v>
      </c>
      <c r="B797" s="18"/>
      <c r="C797" s="18" t="s">
        <v>2425</v>
      </c>
      <c r="D797" s="18"/>
      <c r="E797" s="18"/>
    </row>
    <row r="798" spans="1:5" s="16" customFormat="1" ht="12.95" customHeight="1" x14ac:dyDescent="0.2">
      <c r="A798" s="18" t="s">
        <v>2426</v>
      </c>
      <c r="B798" s="18"/>
      <c r="C798" s="18" t="s">
        <v>2427</v>
      </c>
      <c r="D798" s="18"/>
      <c r="E798" s="18"/>
    </row>
    <row r="799" spans="1:5" s="16" customFormat="1" ht="12.95" customHeight="1" x14ac:dyDescent="0.2">
      <c r="A799" s="18" t="s">
        <v>2428</v>
      </c>
      <c r="B799" s="18"/>
      <c r="C799" s="18" t="s">
        <v>2429</v>
      </c>
      <c r="D799" s="18"/>
      <c r="E799" s="18"/>
    </row>
    <row r="800" spans="1:5" s="16" customFormat="1" ht="12.95" customHeight="1" x14ac:dyDescent="0.2">
      <c r="A800" s="18" t="s">
        <v>2430</v>
      </c>
      <c r="B800" s="18"/>
      <c r="C800" s="18" t="s">
        <v>2431</v>
      </c>
      <c r="D800" s="18"/>
      <c r="E800" s="18"/>
    </row>
    <row r="801" spans="1:5" s="16" customFormat="1" ht="12.95" customHeight="1" x14ac:dyDescent="0.2">
      <c r="A801" s="18" t="s">
        <v>2432</v>
      </c>
      <c r="B801" s="18"/>
      <c r="C801" s="18" t="s">
        <v>2433</v>
      </c>
      <c r="D801" s="18"/>
      <c r="E801" s="18"/>
    </row>
    <row r="802" spans="1:5" s="16" customFormat="1" ht="12.95" customHeight="1" x14ac:dyDescent="0.2">
      <c r="A802" s="18" t="s">
        <v>2434</v>
      </c>
      <c r="B802" s="18"/>
      <c r="C802" s="18" t="s">
        <v>2435</v>
      </c>
      <c r="D802" s="18"/>
      <c r="E802" s="18"/>
    </row>
    <row r="803" spans="1:5" s="16" customFormat="1" ht="12.95" customHeight="1" x14ac:dyDescent="0.2">
      <c r="A803" s="18" t="s">
        <v>414</v>
      </c>
      <c r="B803" s="18"/>
      <c r="C803" s="18" t="s">
        <v>2436</v>
      </c>
      <c r="D803" s="18"/>
      <c r="E803" s="18"/>
    </row>
    <row r="804" spans="1:5" s="16" customFormat="1" ht="12.95" customHeight="1" x14ac:dyDescent="0.2">
      <c r="A804" s="18" t="s">
        <v>2437</v>
      </c>
      <c r="B804" s="18"/>
      <c r="C804" s="18" t="s">
        <v>2438</v>
      </c>
      <c r="D804" s="18"/>
      <c r="E804" s="18"/>
    </row>
    <row r="805" spans="1:5" s="16" customFormat="1" ht="12.95" customHeight="1" x14ac:dyDescent="0.2">
      <c r="A805" s="18" t="s">
        <v>2439</v>
      </c>
      <c r="B805" s="18"/>
      <c r="C805" s="18" t="s">
        <v>2440</v>
      </c>
      <c r="D805" s="18"/>
      <c r="E805" s="18"/>
    </row>
    <row r="806" spans="1:5" s="16" customFormat="1" ht="12.95" customHeight="1" x14ac:dyDescent="0.2">
      <c r="A806" s="18" t="s">
        <v>2441</v>
      </c>
      <c r="B806" s="18"/>
      <c r="C806" s="18" t="s">
        <v>2442</v>
      </c>
      <c r="D806" s="18"/>
      <c r="E806" s="18"/>
    </row>
    <row r="807" spans="1:5" s="16" customFormat="1" ht="12.95" customHeight="1" x14ac:dyDescent="0.2">
      <c r="A807" s="18" t="s">
        <v>1332</v>
      </c>
      <c r="B807" s="18"/>
      <c r="C807" s="18" t="s">
        <v>2443</v>
      </c>
      <c r="D807" s="18"/>
      <c r="E807" s="18"/>
    </row>
    <row r="808" spans="1:5" s="16" customFormat="1" ht="12.95" customHeight="1" x14ac:dyDescent="0.2">
      <c r="A808" s="18" t="s">
        <v>2444</v>
      </c>
      <c r="B808" s="18"/>
      <c r="C808" s="18" t="s">
        <v>2435</v>
      </c>
      <c r="D808" s="18"/>
      <c r="E808" s="18"/>
    </row>
    <row r="809" spans="1:5" s="16" customFormat="1" ht="12.95" customHeight="1" x14ac:dyDescent="0.2">
      <c r="A809" s="18" t="s">
        <v>2445</v>
      </c>
      <c r="B809" s="18"/>
      <c r="C809" s="18" t="s">
        <v>2446</v>
      </c>
      <c r="D809" s="18"/>
      <c r="E809" s="18"/>
    </row>
    <row r="810" spans="1:5" s="16" customFormat="1" ht="12.95" customHeight="1" x14ac:dyDescent="0.2">
      <c r="A810" s="18" t="s">
        <v>2447</v>
      </c>
      <c r="B810" s="18"/>
      <c r="C810" s="18" t="s">
        <v>2448</v>
      </c>
      <c r="D810" s="18"/>
      <c r="E810" s="18"/>
    </row>
    <row r="811" spans="1:5" s="16" customFormat="1" ht="12.95" customHeight="1" x14ac:dyDescent="0.2">
      <c r="A811" s="18" t="s">
        <v>2449</v>
      </c>
      <c r="B811" s="18"/>
      <c r="C811" s="18" t="s">
        <v>2436</v>
      </c>
      <c r="D811" s="18"/>
      <c r="E811" s="18"/>
    </row>
    <row r="812" spans="1:5" s="16" customFormat="1" ht="12.95" customHeight="1" x14ac:dyDescent="0.2">
      <c r="A812" s="18" t="s">
        <v>2450</v>
      </c>
      <c r="B812" s="18"/>
      <c r="C812" s="18" t="s">
        <v>2438</v>
      </c>
      <c r="D812" s="18"/>
      <c r="E812" s="18"/>
    </row>
    <row r="813" spans="1:5" s="16" customFormat="1" ht="12.95" customHeight="1" x14ac:dyDescent="0.2">
      <c r="A813" s="18" t="s">
        <v>2451</v>
      </c>
      <c r="B813" s="18"/>
      <c r="C813" s="18" t="s">
        <v>2440</v>
      </c>
      <c r="D813" s="18"/>
      <c r="E813" s="18"/>
    </row>
    <row r="814" spans="1:5" s="16" customFormat="1" ht="12.95" customHeight="1" x14ac:dyDescent="0.2">
      <c r="A814" s="18" t="s">
        <v>2452</v>
      </c>
      <c r="B814" s="18"/>
      <c r="C814" s="18" t="s">
        <v>2442</v>
      </c>
      <c r="D814" s="18"/>
      <c r="E814" s="18"/>
    </row>
    <row r="815" spans="1:5" s="16" customFormat="1" ht="12.95" customHeight="1" x14ac:dyDescent="0.2">
      <c r="A815" s="18" t="s">
        <v>2453</v>
      </c>
      <c r="B815" s="18"/>
      <c r="C815" s="18" t="s">
        <v>2443</v>
      </c>
      <c r="D815" s="18"/>
      <c r="E815" s="18"/>
    </row>
    <row r="816" spans="1:5" s="16" customFormat="1" ht="12.95" customHeight="1" x14ac:dyDescent="0.2">
      <c r="A816" s="18" t="s">
        <v>2454</v>
      </c>
      <c r="B816" s="18"/>
      <c r="C816" s="18" t="s">
        <v>2435</v>
      </c>
      <c r="D816" s="18"/>
      <c r="E816" s="18"/>
    </row>
    <row r="817" spans="1:5" s="16" customFormat="1" ht="12.95" customHeight="1" x14ac:dyDescent="0.2">
      <c r="A817" s="18" t="s">
        <v>513</v>
      </c>
      <c r="B817" s="18"/>
      <c r="C817" s="18" t="s">
        <v>2455</v>
      </c>
      <c r="D817" s="18"/>
      <c r="E817" s="18"/>
    </row>
    <row r="818" spans="1:5" s="16" customFormat="1" ht="12.95" customHeight="1" x14ac:dyDescent="0.2">
      <c r="A818" s="18" t="s">
        <v>2456</v>
      </c>
      <c r="B818" s="18"/>
      <c r="C818" s="18" t="s">
        <v>2457</v>
      </c>
      <c r="D818" s="18"/>
      <c r="E818" s="18"/>
    </row>
    <row r="819" spans="1:5" s="16" customFormat="1" ht="12.95" customHeight="1" x14ac:dyDescent="0.2">
      <c r="A819" s="18" t="s">
        <v>362</v>
      </c>
      <c r="B819" s="18"/>
      <c r="C819" s="18" t="s">
        <v>2458</v>
      </c>
      <c r="D819" s="18"/>
      <c r="E819" s="18"/>
    </row>
    <row r="820" spans="1:5" s="16" customFormat="1" ht="12.95" customHeight="1" x14ac:dyDescent="0.2">
      <c r="A820" s="18" t="s">
        <v>2459</v>
      </c>
      <c r="B820" s="18"/>
      <c r="C820" s="18" t="s">
        <v>2436</v>
      </c>
      <c r="D820" s="18"/>
      <c r="E820" s="18"/>
    </row>
    <row r="821" spans="1:5" s="16" customFormat="1" ht="12.95" customHeight="1" x14ac:dyDescent="0.2">
      <c r="A821" s="18" t="s">
        <v>2460</v>
      </c>
      <c r="B821" s="18"/>
      <c r="C821" s="18" t="s">
        <v>2457</v>
      </c>
      <c r="D821" s="18"/>
      <c r="E821" s="18"/>
    </row>
    <row r="822" spans="1:5" s="16" customFormat="1" ht="12.95" customHeight="1" x14ac:dyDescent="0.2">
      <c r="A822" s="18" t="s">
        <v>2461</v>
      </c>
      <c r="B822" s="18"/>
      <c r="C822" s="18" t="s">
        <v>2462</v>
      </c>
      <c r="D822" s="18"/>
      <c r="E822" s="18"/>
    </row>
    <row r="823" spans="1:5" s="16" customFormat="1" ht="12.95" customHeight="1" x14ac:dyDescent="0.2">
      <c r="A823" s="18" t="s">
        <v>2463</v>
      </c>
      <c r="B823" s="18"/>
      <c r="C823" s="18" t="s">
        <v>2464</v>
      </c>
      <c r="D823" s="18"/>
      <c r="E823" s="18"/>
    </row>
    <row r="824" spans="1:5" s="16" customFormat="1" ht="12.95" customHeight="1" x14ac:dyDescent="0.2">
      <c r="A824" s="18" t="s">
        <v>2465</v>
      </c>
      <c r="B824" s="18"/>
      <c r="C824" s="18" t="s">
        <v>2466</v>
      </c>
      <c r="D824" s="18"/>
      <c r="E824" s="18"/>
    </row>
    <row r="825" spans="1:5" s="16" customFormat="1" ht="12.95" customHeight="1" x14ac:dyDescent="0.2">
      <c r="A825" s="18" t="s">
        <v>2467</v>
      </c>
      <c r="B825" s="18"/>
      <c r="C825" s="18" t="s">
        <v>2468</v>
      </c>
      <c r="D825" s="18"/>
      <c r="E825" s="18"/>
    </row>
    <row r="826" spans="1:5" s="16" customFormat="1" ht="12.95" customHeight="1" x14ac:dyDescent="0.2">
      <c r="A826" s="18" t="s">
        <v>2469</v>
      </c>
      <c r="B826" s="18"/>
      <c r="C826" s="18" t="s">
        <v>2464</v>
      </c>
      <c r="D826" s="18"/>
      <c r="E826" s="18"/>
    </row>
    <row r="827" spans="1:5" s="16" customFormat="1" ht="12.95" customHeight="1" x14ac:dyDescent="0.2">
      <c r="A827" s="18" t="s">
        <v>2470</v>
      </c>
      <c r="B827" s="18"/>
      <c r="C827" s="18" t="s">
        <v>2471</v>
      </c>
      <c r="D827" s="18"/>
      <c r="E827" s="18"/>
    </row>
    <row r="828" spans="1:5" s="16" customFormat="1" ht="12.95" customHeight="1" x14ac:dyDescent="0.2">
      <c r="A828" s="18" t="s">
        <v>2472</v>
      </c>
      <c r="B828" s="18"/>
      <c r="C828" s="18" t="s">
        <v>2473</v>
      </c>
      <c r="D828" s="18"/>
      <c r="E828" s="18"/>
    </row>
    <row r="829" spans="1:5" s="16" customFormat="1" ht="12.95" customHeight="1" x14ac:dyDescent="0.2">
      <c r="A829" s="18" t="s">
        <v>2472</v>
      </c>
      <c r="B829" s="18"/>
      <c r="C829" s="18" t="s">
        <v>2473</v>
      </c>
      <c r="D829" s="18"/>
      <c r="E829" s="18"/>
    </row>
    <row r="830" spans="1:5" s="16" customFormat="1" ht="12.95" customHeight="1" x14ac:dyDescent="0.2">
      <c r="A830" s="18" t="s">
        <v>638</v>
      </c>
      <c r="B830" s="18"/>
      <c r="C830" s="18" t="s">
        <v>2474</v>
      </c>
      <c r="D830" s="18"/>
      <c r="E830" s="18"/>
    </row>
    <row r="831" spans="1:5" s="16" customFormat="1" ht="12.95" customHeight="1" x14ac:dyDescent="0.2">
      <c r="A831" s="18" t="s">
        <v>2475</v>
      </c>
      <c r="B831" s="18"/>
      <c r="C831" s="18" t="s">
        <v>2476</v>
      </c>
      <c r="D831" s="18"/>
      <c r="E831" s="18"/>
    </row>
    <row r="832" spans="1:5" s="16" customFormat="1" ht="12.95" customHeight="1" x14ac:dyDescent="0.2">
      <c r="A832" s="18" t="s">
        <v>2477</v>
      </c>
      <c r="B832" s="18"/>
      <c r="C832" s="18" t="s">
        <v>2476</v>
      </c>
      <c r="D832" s="18"/>
      <c r="E832" s="18"/>
    </row>
    <row r="833" spans="1:5" s="16" customFormat="1" ht="12.95" customHeight="1" x14ac:dyDescent="0.2">
      <c r="A833" s="18" t="s">
        <v>2478</v>
      </c>
      <c r="B833" s="18"/>
      <c r="C833" s="18" t="s">
        <v>2476</v>
      </c>
      <c r="D833" s="18"/>
      <c r="E833" s="18"/>
    </row>
    <row r="834" spans="1:5" s="16" customFormat="1" ht="12.95" customHeight="1" x14ac:dyDescent="0.2">
      <c r="A834" s="18" t="s">
        <v>2479</v>
      </c>
      <c r="B834" s="18"/>
      <c r="C834" s="18" t="s">
        <v>2480</v>
      </c>
      <c r="D834" s="18"/>
      <c r="E834" s="18"/>
    </row>
    <row r="835" spans="1:5" s="16" customFormat="1" ht="12.95" customHeight="1" x14ac:dyDescent="0.2">
      <c r="A835" s="18" t="s">
        <v>2481</v>
      </c>
      <c r="B835" s="18"/>
      <c r="C835" s="18" t="s">
        <v>2474</v>
      </c>
      <c r="D835" s="18"/>
      <c r="E835" s="18"/>
    </row>
    <row r="836" spans="1:5" s="16" customFormat="1" ht="12.95" customHeight="1" x14ac:dyDescent="0.2">
      <c r="A836" s="18" t="s">
        <v>2482</v>
      </c>
      <c r="B836" s="18"/>
      <c r="C836" s="18" t="s">
        <v>2483</v>
      </c>
      <c r="D836" s="18"/>
      <c r="E836" s="18"/>
    </row>
    <row r="837" spans="1:5" s="16" customFormat="1" ht="12.95" customHeight="1" x14ac:dyDescent="0.2">
      <c r="A837" s="18" t="s">
        <v>2484</v>
      </c>
      <c r="B837" s="18"/>
      <c r="C837" s="18" t="s">
        <v>2476</v>
      </c>
      <c r="D837" s="18"/>
      <c r="E837" s="18"/>
    </row>
    <row r="838" spans="1:5" s="16" customFormat="1" ht="12.95" customHeight="1" x14ac:dyDescent="0.2">
      <c r="A838" s="18" t="s">
        <v>2485</v>
      </c>
      <c r="B838" s="18"/>
      <c r="C838" s="18" t="s">
        <v>2486</v>
      </c>
      <c r="D838" s="18"/>
      <c r="E838" s="18"/>
    </row>
    <row r="839" spans="1:5" s="16" customFormat="1" ht="12.95" customHeight="1" x14ac:dyDescent="0.2">
      <c r="A839" s="18" t="s">
        <v>2487</v>
      </c>
      <c r="B839" s="18"/>
      <c r="C839" s="18" t="s">
        <v>2488</v>
      </c>
      <c r="D839" s="18"/>
      <c r="E839" s="18"/>
    </row>
    <row r="840" spans="1:5" s="16" customFormat="1" ht="12.95" customHeight="1" x14ac:dyDescent="0.2">
      <c r="A840" s="18" t="s">
        <v>2489</v>
      </c>
      <c r="B840" s="18"/>
      <c r="C840" s="18" t="s">
        <v>2490</v>
      </c>
      <c r="D840" s="18"/>
      <c r="E840" s="18"/>
    </row>
    <row r="841" spans="1:5" s="16" customFormat="1" ht="12.95" customHeight="1" x14ac:dyDescent="0.2">
      <c r="A841" s="18" t="s">
        <v>2491</v>
      </c>
      <c r="B841" s="18"/>
      <c r="C841" s="18" t="s">
        <v>2492</v>
      </c>
      <c r="D841" s="18"/>
      <c r="E841" s="18"/>
    </row>
    <row r="842" spans="1:5" s="16" customFormat="1" ht="12.95" customHeight="1" x14ac:dyDescent="0.2">
      <c r="A842" s="18" t="s">
        <v>2493</v>
      </c>
      <c r="B842" s="18"/>
      <c r="C842" s="18" t="s">
        <v>2494</v>
      </c>
      <c r="D842" s="18"/>
      <c r="E842" s="18"/>
    </row>
    <row r="843" spans="1:5" s="16" customFormat="1" ht="12.95" customHeight="1" x14ac:dyDescent="0.2">
      <c r="A843" s="18" t="s">
        <v>2495</v>
      </c>
      <c r="B843" s="18"/>
      <c r="C843" s="18" t="s">
        <v>2496</v>
      </c>
      <c r="D843" s="18"/>
      <c r="E843" s="18"/>
    </row>
    <row r="844" spans="1:5" s="16" customFormat="1" ht="12.95" customHeight="1" x14ac:dyDescent="0.2">
      <c r="A844" s="18" t="s">
        <v>2497</v>
      </c>
      <c r="B844" s="18"/>
      <c r="C844" s="18" t="s">
        <v>2492</v>
      </c>
      <c r="D844" s="18"/>
      <c r="E844" s="18"/>
    </row>
    <row r="845" spans="1:5" s="16" customFormat="1" ht="12.95" customHeight="1" x14ac:dyDescent="0.2">
      <c r="A845" s="18" t="s">
        <v>2498</v>
      </c>
      <c r="B845" s="18"/>
      <c r="C845" s="18" t="s">
        <v>2494</v>
      </c>
      <c r="D845" s="18"/>
      <c r="E845" s="18"/>
    </row>
    <row r="846" spans="1:5" s="16" customFormat="1" ht="12.95" customHeight="1" x14ac:dyDescent="0.2">
      <c r="A846" s="18" t="s">
        <v>2499</v>
      </c>
      <c r="B846" s="18"/>
      <c r="C846" s="18" t="s">
        <v>2500</v>
      </c>
      <c r="D846" s="18"/>
      <c r="E846" s="18"/>
    </row>
    <row r="847" spans="1:5" s="16" customFormat="1" ht="12.95" customHeight="1" x14ac:dyDescent="0.2">
      <c r="A847" s="18" t="s">
        <v>2501</v>
      </c>
      <c r="B847" s="18"/>
      <c r="C847" s="18" t="s">
        <v>2502</v>
      </c>
      <c r="D847" s="18"/>
      <c r="E847" s="18"/>
    </row>
    <row r="848" spans="1:5" s="16" customFormat="1" ht="12.95" customHeight="1" x14ac:dyDescent="0.2">
      <c r="A848" s="18" t="s">
        <v>2503</v>
      </c>
      <c r="B848" s="18"/>
      <c r="C848" s="18" t="s">
        <v>2504</v>
      </c>
      <c r="D848" s="18"/>
      <c r="E848" s="18"/>
    </row>
    <row r="849" spans="1:5" s="16" customFormat="1" ht="12.95" customHeight="1" x14ac:dyDescent="0.2">
      <c r="A849" s="18" t="s">
        <v>2505</v>
      </c>
      <c r="B849" s="18"/>
      <c r="C849" s="18" t="s">
        <v>2506</v>
      </c>
      <c r="D849" s="18"/>
      <c r="E849" s="18"/>
    </row>
    <row r="850" spans="1:5" s="16" customFormat="1" ht="12.95" customHeight="1" x14ac:dyDescent="0.2">
      <c r="A850" s="18" t="s">
        <v>2507</v>
      </c>
      <c r="B850" s="18"/>
      <c r="C850" s="18" t="s">
        <v>2508</v>
      </c>
      <c r="D850" s="18"/>
      <c r="E850" s="18"/>
    </row>
    <row r="851" spans="1:5" s="16" customFormat="1" ht="12.95" customHeight="1" x14ac:dyDescent="0.2">
      <c r="A851" s="18" t="s">
        <v>2509</v>
      </c>
      <c r="B851" s="18"/>
      <c r="C851" s="18" t="s">
        <v>2510</v>
      </c>
      <c r="D851" s="18"/>
      <c r="E851" s="18"/>
    </row>
    <row r="852" spans="1:5" s="16" customFormat="1" ht="12.95" customHeight="1" x14ac:dyDescent="0.2">
      <c r="A852" s="18" t="s">
        <v>2511</v>
      </c>
      <c r="B852" s="18"/>
      <c r="C852" s="18" t="s">
        <v>2506</v>
      </c>
      <c r="D852" s="18"/>
      <c r="E852" s="18"/>
    </row>
    <row r="853" spans="1:5" s="16" customFormat="1" ht="12.95" customHeight="1" x14ac:dyDescent="0.2">
      <c r="A853" s="18" t="s">
        <v>2512</v>
      </c>
      <c r="B853" s="18"/>
      <c r="C853" s="18" t="s">
        <v>2513</v>
      </c>
      <c r="D853" s="18"/>
      <c r="E853" s="18"/>
    </row>
    <row r="854" spans="1:5" s="16" customFormat="1" ht="12.95" customHeight="1" x14ac:dyDescent="0.2">
      <c r="A854" s="18" t="s">
        <v>2514</v>
      </c>
      <c r="B854" s="18"/>
      <c r="C854" s="18" t="s">
        <v>2515</v>
      </c>
      <c r="D854" s="18"/>
      <c r="E854" s="18"/>
    </row>
    <row r="855" spans="1:5" s="16" customFormat="1" ht="12.95" customHeight="1" x14ac:dyDescent="0.2">
      <c r="A855" s="18" t="s">
        <v>2516</v>
      </c>
      <c r="B855" s="18"/>
      <c r="C855" s="18" t="s">
        <v>2517</v>
      </c>
      <c r="D855" s="18"/>
      <c r="E855" s="18"/>
    </row>
    <row r="856" spans="1:5" s="16" customFormat="1" ht="12.95" customHeight="1" x14ac:dyDescent="0.2">
      <c r="A856" s="18" t="s">
        <v>2518</v>
      </c>
      <c r="B856" s="18"/>
      <c r="C856" s="18" t="s">
        <v>2519</v>
      </c>
      <c r="D856" s="18"/>
      <c r="E856" s="18"/>
    </row>
    <row r="857" spans="1:5" s="16" customFormat="1" ht="12.95" customHeight="1" x14ac:dyDescent="0.2">
      <c r="A857" s="18" t="s">
        <v>2520</v>
      </c>
      <c r="B857" s="18"/>
      <c r="C857" s="18" t="s">
        <v>2521</v>
      </c>
      <c r="D857" s="18"/>
      <c r="E857" s="18"/>
    </row>
    <row r="858" spans="1:5" s="16" customFormat="1" ht="12.95" customHeight="1" x14ac:dyDescent="0.2">
      <c r="A858" s="18" t="s">
        <v>2522</v>
      </c>
      <c r="B858" s="18"/>
      <c r="C858" s="18" t="s">
        <v>2523</v>
      </c>
      <c r="D858" s="18"/>
      <c r="E858" s="18"/>
    </row>
    <row r="859" spans="1:5" s="16" customFormat="1" ht="12.95" customHeight="1" x14ac:dyDescent="0.2">
      <c r="A859" s="18" t="s">
        <v>2524</v>
      </c>
      <c r="B859" s="18"/>
      <c r="C859" s="18" t="s">
        <v>2525</v>
      </c>
      <c r="D859" s="18"/>
      <c r="E859" s="18"/>
    </row>
    <row r="860" spans="1:5" s="16" customFormat="1" ht="12.95" customHeight="1" x14ac:dyDescent="0.2">
      <c r="A860" s="18" t="s">
        <v>2526</v>
      </c>
      <c r="B860" s="18"/>
      <c r="C860" s="18" t="s">
        <v>2527</v>
      </c>
      <c r="D860" s="18"/>
      <c r="E860" s="18"/>
    </row>
    <row r="861" spans="1:5" s="16" customFormat="1" ht="12.95" customHeight="1" x14ac:dyDescent="0.2">
      <c r="A861" s="18" t="s">
        <v>2528</v>
      </c>
      <c r="B861" s="18"/>
      <c r="C861" s="18" t="s">
        <v>2529</v>
      </c>
      <c r="D861" s="18"/>
      <c r="E861" s="18"/>
    </row>
    <row r="862" spans="1:5" s="16" customFormat="1" ht="12.95" customHeight="1" x14ac:dyDescent="0.2">
      <c r="A862" s="18" t="s">
        <v>2530</v>
      </c>
      <c r="B862" s="18"/>
      <c r="C862" s="18" t="s">
        <v>2531</v>
      </c>
      <c r="D862" s="18"/>
      <c r="E862" s="18"/>
    </row>
    <row r="863" spans="1:5" s="16" customFormat="1" ht="12.95" customHeight="1" x14ac:dyDescent="0.2">
      <c r="A863" s="18" t="s">
        <v>2532</v>
      </c>
      <c r="B863" s="18"/>
      <c r="C863" s="18" t="s">
        <v>2533</v>
      </c>
      <c r="D863" s="18"/>
      <c r="E863" s="18"/>
    </row>
    <row r="864" spans="1:5" s="16" customFormat="1" ht="12.95" customHeight="1" x14ac:dyDescent="0.2">
      <c r="A864" s="18" t="s">
        <v>2534</v>
      </c>
      <c r="B864" s="18"/>
      <c r="C864" s="18" t="s">
        <v>2535</v>
      </c>
      <c r="D864" s="18"/>
      <c r="E864" s="18"/>
    </row>
    <row r="865" spans="1:5" s="16" customFormat="1" ht="12.95" customHeight="1" x14ac:dyDescent="0.2">
      <c r="A865" s="18" t="s">
        <v>2536</v>
      </c>
      <c r="B865" s="18"/>
      <c r="C865" s="18" t="s">
        <v>2537</v>
      </c>
      <c r="D865" s="18"/>
      <c r="E865" s="18"/>
    </row>
    <row r="866" spans="1:5" s="16" customFormat="1" ht="12.95" customHeight="1" x14ac:dyDescent="0.2">
      <c r="A866" s="18" t="s">
        <v>2538</v>
      </c>
      <c r="B866" s="18"/>
      <c r="C866" s="18" t="s">
        <v>2539</v>
      </c>
      <c r="D866" s="18"/>
      <c r="E866" s="18"/>
    </row>
    <row r="867" spans="1:5" s="16" customFormat="1" ht="12.95" customHeight="1" x14ac:dyDescent="0.2">
      <c r="A867" s="18" t="s">
        <v>2540</v>
      </c>
      <c r="B867" s="18"/>
      <c r="C867" s="18" t="s">
        <v>2541</v>
      </c>
      <c r="D867" s="18"/>
      <c r="E867" s="18"/>
    </row>
    <row r="868" spans="1:5" s="16" customFormat="1" ht="12.95" customHeight="1" x14ac:dyDescent="0.2">
      <c r="A868" s="18" t="s">
        <v>2542</v>
      </c>
      <c r="B868" s="18"/>
      <c r="C868" s="18" t="s">
        <v>2543</v>
      </c>
      <c r="D868" s="18"/>
      <c r="E868" s="18"/>
    </row>
    <row r="869" spans="1:5" s="16" customFormat="1" ht="12.95" customHeight="1" x14ac:dyDescent="0.2">
      <c r="A869" s="18" t="s">
        <v>2544</v>
      </c>
      <c r="B869" s="18"/>
      <c r="C869" s="18" t="s">
        <v>2545</v>
      </c>
      <c r="D869" s="18"/>
      <c r="E869" s="18"/>
    </row>
    <row r="870" spans="1:5" s="16" customFormat="1" ht="12.95" customHeight="1" x14ac:dyDescent="0.2">
      <c r="A870" s="18" t="s">
        <v>2546</v>
      </c>
      <c r="B870" s="18"/>
      <c r="C870" s="18" t="s">
        <v>2547</v>
      </c>
      <c r="D870" s="18"/>
      <c r="E870" s="18"/>
    </row>
    <row r="871" spans="1:5" s="16" customFormat="1" ht="12.95" customHeight="1" x14ac:dyDescent="0.2">
      <c r="A871" s="18" t="s">
        <v>2548</v>
      </c>
      <c r="B871" s="18"/>
      <c r="C871" s="18" t="s">
        <v>2549</v>
      </c>
      <c r="D871" s="18"/>
      <c r="E871" s="18"/>
    </row>
    <row r="872" spans="1:5" s="16" customFormat="1" ht="12.95" customHeight="1" x14ac:dyDescent="0.2">
      <c r="A872" s="18" t="s">
        <v>2550</v>
      </c>
      <c r="B872" s="18"/>
      <c r="C872" s="18" t="s">
        <v>2551</v>
      </c>
      <c r="D872" s="18"/>
      <c r="E872" s="18"/>
    </row>
    <row r="873" spans="1:5" s="16" customFormat="1" ht="12.95" customHeight="1" x14ac:dyDescent="0.2">
      <c r="A873" s="18" t="s">
        <v>2552</v>
      </c>
      <c r="B873" s="18"/>
      <c r="C873" s="18" t="s">
        <v>2553</v>
      </c>
      <c r="D873" s="18"/>
      <c r="E873" s="18"/>
    </row>
    <row r="874" spans="1:5" s="16" customFormat="1" ht="12.95" customHeight="1" x14ac:dyDescent="0.2">
      <c r="A874" s="18" t="s">
        <v>2554</v>
      </c>
      <c r="B874" s="18"/>
      <c r="C874" s="18" t="s">
        <v>2555</v>
      </c>
      <c r="D874" s="18"/>
      <c r="E874" s="18"/>
    </row>
    <row r="875" spans="1:5" s="16" customFormat="1" ht="12.95" customHeight="1" x14ac:dyDescent="0.2">
      <c r="A875" s="18" t="s">
        <v>2556</v>
      </c>
      <c r="B875" s="18"/>
      <c r="C875" s="18" t="s">
        <v>2557</v>
      </c>
      <c r="D875" s="18"/>
      <c r="E875" s="18"/>
    </row>
    <row r="876" spans="1:5" s="16" customFormat="1" ht="12.95" customHeight="1" x14ac:dyDescent="0.2">
      <c r="A876" s="18" t="s">
        <v>2558</v>
      </c>
      <c r="B876" s="18"/>
      <c r="C876" s="18" t="s">
        <v>2559</v>
      </c>
      <c r="D876" s="18"/>
      <c r="E876" s="18"/>
    </row>
    <row r="877" spans="1:5" s="16" customFormat="1" ht="12.95" customHeight="1" x14ac:dyDescent="0.2">
      <c r="A877" s="18" t="s">
        <v>2560</v>
      </c>
      <c r="B877" s="18"/>
      <c r="C877" s="18" t="s">
        <v>2561</v>
      </c>
      <c r="D877" s="18"/>
      <c r="E877" s="18"/>
    </row>
    <row r="878" spans="1:5" s="16" customFormat="1" ht="12.95" customHeight="1" x14ac:dyDescent="0.2">
      <c r="A878" s="18" t="s">
        <v>2562</v>
      </c>
      <c r="B878" s="18"/>
      <c r="C878" s="18" t="s">
        <v>2563</v>
      </c>
      <c r="D878" s="18"/>
      <c r="E878" s="18"/>
    </row>
    <row r="879" spans="1:5" s="16" customFormat="1" ht="12.95" customHeight="1" x14ac:dyDescent="0.2">
      <c r="A879" s="18" t="s">
        <v>2564</v>
      </c>
      <c r="B879" s="18"/>
      <c r="C879" s="18" t="s">
        <v>2565</v>
      </c>
      <c r="D879" s="18"/>
      <c r="E879" s="18"/>
    </row>
    <row r="880" spans="1:5" s="16" customFormat="1" ht="12.95" customHeight="1" x14ac:dyDescent="0.2">
      <c r="A880" s="18" t="s">
        <v>2566</v>
      </c>
      <c r="B880" s="18"/>
      <c r="C880" s="18" t="s">
        <v>2567</v>
      </c>
      <c r="D880" s="18"/>
      <c r="E880" s="18"/>
    </row>
    <row r="881" spans="1:5" s="16" customFormat="1" ht="12.95" customHeight="1" x14ac:dyDescent="0.2">
      <c r="A881" s="18" t="s">
        <v>2568</v>
      </c>
      <c r="B881" s="18"/>
      <c r="C881" s="18" t="s">
        <v>2561</v>
      </c>
      <c r="D881" s="18"/>
      <c r="E881" s="18"/>
    </row>
    <row r="882" spans="1:5" s="16" customFormat="1" ht="12.95" customHeight="1" x14ac:dyDescent="0.2">
      <c r="A882" s="18" t="s">
        <v>2569</v>
      </c>
      <c r="B882" s="18"/>
      <c r="C882" s="18" t="s">
        <v>2570</v>
      </c>
      <c r="D882" s="18"/>
      <c r="E882" s="18"/>
    </row>
    <row r="883" spans="1:5" s="16" customFormat="1" ht="12.95" customHeight="1" x14ac:dyDescent="0.2">
      <c r="A883" s="18" t="s">
        <v>2571</v>
      </c>
      <c r="B883" s="18"/>
      <c r="C883" s="18" t="s">
        <v>2561</v>
      </c>
      <c r="D883" s="18"/>
      <c r="E883" s="18"/>
    </row>
    <row r="884" spans="1:5" s="16" customFormat="1" ht="12.95" customHeight="1" x14ac:dyDescent="0.2">
      <c r="A884" s="18" t="s">
        <v>2572</v>
      </c>
      <c r="B884" s="18"/>
      <c r="C884" s="18" t="s">
        <v>2573</v>
      </c>
      <c r="D884" s="18"/>
      <c r="E884" s="18"/>
    </row>
    <row r="885" spans="1:5" s="16" customFormat="1" ht="12.95" customHeight="1" x14ac:dyDescent="0.2">
      <c r="A885" s="18" t="s">
        <v>2574</v>
      </c>
      <c r="B885" s="18"/>
      <c r="C885" s="18" t="s">
        <v>2575</v>
      </c>
      <c r="D885" s="18"/>
      <c r="E885" s="18"/>
    </row>
    <row r="886" spans="1:5" s="16" customFormat="1" ht="12.95" customHeight="1" x14ac:dyDescent="0.2">
      <c r="A886" s="18" t="s">
        <v>2576</v>
      </c>
      <c r="B886" s="18"/>
      <c r="C886" s="18" t="s">
        <v>2577</v>
      </c>
      <c r="D886" s="18"/>
      <c r="E886" s="18"/>
    </row>
    <row r="887" spans="1:5" s="16" customFormat="1" ht="12.95" customHeight="1" x14ac:dyDescent="0.2">
      <c r="A887" s="18" t="s">
        <v>2578</v>
      </c>
      <c r="B887" s="18"/>
      <c r="C887" s="18" t="s">
        <v>2579</v>
      </c>
      <c r="D887" s="18"/>
      <c r="E887" s="18"/>
    </row>
    <row r="888" spans="1:5" s="16" customFormat="1" ht="12.95" customHeight="1" x14ac:dyDescent="0.2">
      <c r="A888" s="18" t="s">
        <v>2580</v>
      </c>
      <c r="B888" s="18"/>
      <c r="C888" s="18" t="s">
        <v>2581</v>
      </c>
      <c r="D888" s="18"/>
      <c r="E888" s="18"/>
    </row>
    <row r="889" spans="1:5" s="16" customFormat="1" ht="12.95" customHeight="1" x14ac:dyDescent="0.2">
      <c r="A889" s="18" t="s">
        <v>2582</v>
      </c>
      <c r="B889" s="18"/>
      <c r="C889" s="18" t="s">
        <v>2583</v>
      </c>
      <c r="D889" s="18"/>
      <c r="E889" s="18"/>
    </row>
    <row r="890" spans="1:5" s="16" customFormat="1" ht="12.95" customHeight="1" x14ac:dyDescent="0.2">
      <c r="A890" s="18" t="s">
        <v>2584</v>
      </c>
      <c r="B890" s="18"/>
      <c r="C890" s="18" t="s">
        <v>2585</v>
      </c>
      <c r="D890" s="18"/>
      <c r="E890" s="18"/>
    </row>
    <row r="891" spans="1:5" s="16" customFormat="1" ht="12.95" customHeight="1" x14ac:dyDescent="0.2">
      <c r="A891" s="18" t="s">
        <v>2586</v>
      </c>
      <c r="B891" s="18"/>
      <c r="C891" s="18" t="s">
        <v>2587</v>
      </c>
      <c r="D891" s="18"/>
      <c r="E891" s="18"/>
    </row>
    <row r="892" spans="1:5" s="16" customFormat="1" ht="12.95" customHeight="1" x14ac:dyDescent="0.2">
      <c r="A892" s="18" t="s">
        <v>2588</v>
      </c>
      <c r="B892" s="18"/>
      <c r="C892" s="18" t="s">
        <v>2589</v>
      </c>
      <c r="D892" s="18"/>
      <c r="E892" s="18"/>
    </row>
    <row r="893" spans="1:5" s="16" customFormat="1" ht="12.95" customHeight="1" x14ac:dyDescent="0.2">
      <c r="A893" s="18" t="s">
        <v>2590</v>
      </c>
      <c r="B893" s="18"/>
      <c r="C893" s="18" t="s">
        <v>2591</v>
      </c>
      <c r="D893" s="18"/>
      <c r="E893" s="18"/>
    </row>
    <row r="894" spans="1:5" s="16" customFormat="1" ht="12.95" customHeight="1" x14ac:dyDescent="0.2">
      <c r="A894" s="18" t="s">
        <v>2592</v>
      </c>
      <c r="B894" s="18"/>
      <c r="C894" s="18" t="s">
        <v>2593</v>
      </c>
      <c r="D894" s="18"/>
      <c r="E894" s="18"/>
    </row>
    <row r="895" spans="1:5" s="16" customFormat="1" ht="12.95" customHeight="1" x14ac:dyDescent="0.2">
      <c r="A895" s="18" t="s">
        <v>2594</v>
      </c>
      <c r="B895" s="18"/>
      <c r="C895" s="18" t="s">
        <v>2595</v>
      </c>
      <c r="D895" s="18"/>
      <c r="E895" s="18"/>
    </row>
    <row r="896" spans="1:5" s="16" customFormat="1" ht="12.95" customHeight="1" x14ac:dyDescent="0.2">
      <c r="A896" s="18" t="s">
        <v>2596</v>
      </c>
      <c r="B896" s="18"/>
      <c r="C896" s="18" t="s">
        <v>2597</v>
      </c>
      <c r="D896" s="18"/>
      <c r="E896" s="18"/>
    </row>
    <row r="897" spans="1:5" s="16" customFormat="1" ht="12.95" customHeight="1" x14ac:dyDescent="0.2">
      <c r="A897" s="18" t="s">
        <v>2598</v>
      </c>
      <c r="B897" s="18"/>
      <c r="C897" s="18" t="s">
        <v>2599</v>
      </c>
      <c r="D897" s="18"/>
      <c r="E897" s="18"/>
    </row>
    <row r="898" spans="1:5" s="16" customFormat="1" ht="12.95" customHeight="1" x14ac:dyDescent="0.2">
      <c r="A898" s="18" t="s">
        <v>2600</v>
      </c>
      <c r="B898" s="18"/>
      <c r="C898" s="18" t="s">
        <v>2597</v>
      </c>
      <c r="D898" s="18"/>
      <c r="E898" s="18"/>
    </row>
    <row r="899" spans="1:5" s="16" customFormat="1" ht="12.95" customHeight="1" x14ac:dyDescent="0.2">
      <c r="A899" s="18" t="s">
        <v>2601</v>
      </c>
      <c r="B899" s="18"/>
      <c r="C899" s="18" t="s">
        <v>2602</v>
      </c>
      <c r="D899" s="18"/>
      <c r="E899" s="18"/>
    </row>
    <row r="900" spans="1:5" s="16" customFormat="1" ht="12.95" customHeight="1" x14ac:dyDescent="0.2">
      <c r="A900" s="18" t="s">
        <v>2603</v>
      </c>
      <c r="B900" s="18"/>
      <c r="C900" s="18" t="s">
        <v>2604</v>
      </c>
      <c r="D900" s="18"/>
      <c r="E900" s="18"/>
    </row>
    <row r="901" spans="1:5" s="16" customFormat="1" ht="12.95" customHeight="1" x14ac:dyDescent="0.2">
      <c r="A901" s="18" t="s">
        <v>2605</v>
      </c>
      <c r="B901" s="18"/>
      <c r="C901" s="18" t="s">
        <v>2606</v>
      </c>
      <c r="D901" s="18"/>
      <c r="E901" s="18"/>
    </row>
    <row r="902" spans="1:5" s="16" customFormat="1" ht="12.95" customHeight="1" x14ac:dyDescent="0.2">
      <c r="A902" s="18" t="s">
        <v>2607</v>
      </c>
      <c r="B902" s="18"/>
      <c r="C902" s="18" t="s">
        <v>2608</v>
      </c>
      <c r="D902" s="18"/>
      <c r="E902" s="18"/>
    </row>
    <row r="903" spans="1:5" s="16" customFormat="1" ht="12.95" customHeight="1" x14ac:dyDescent="0.2">
      <c r="A903" s="18" t="s">
        <v>2609</v>
      </c>
      <c r="B903" s="18"/>
      <c r="C903" s="18" t="s">
        <v>2610</v>
      </c>
      <c r="D903" s="18"/>
      <c r="E903" s="18"/>
    </row>
    <row r="904" spans="1:5" s="16" customFormat="1" ht="12.95" customHeight="1" x14ac:dyDescent="0.2">
      <c r="A904" s="18" t="s">
        <v>2611</v>
      </c>
      <c r="B904" s="18"/>
      <c r="C904" s="18" t="s">
        <v>2606</v>
      </c>
      <c r="D904" s="18"/>
      <c r="E904" s="18"/>
    </row>
    <row r="905" spans="1:5" s="16" customFormat="1" ht="12.95" customHeight="1" x14ac:dyDescent="0.2">
      <c r="A905" s="18" t="s">
        <v>2612</v>
      </c>
      <c r="B905" s="18"/>
      <c r="C905" s="18" t="s">
        <v>2613</v>
      </c>
      <c r="D905" s="18"/>
      <c r="E905" s="18"/>
    </row>
    <row r="906" spans="1:5" s="16" customFormat="1" ht="12.95" customHeight="1" x14ac:dyDescent="0.2">
      <c r="A906" s="18" t="s">
        <v>2614</v>
      </c>
      <c r="B906" s="18"/>
      <c r="C906" s="18" t="s">
        <v>2615</v>
      </c>
      <c r="D906" s="18"/>
      <c r="E906" s="18"/>
    </row>
    <row r="907" spans="1:5" s="16" customFormat="1" ht="12.95" customHeight="1" x14ac:dyDescent="0.2">
      <c r="A907" s="18" t="s">
        <v>2616</v>
      </c>
      <c r="B907" s="18"/>
      <c r="C907" s="18" t="s">
        <v>2617</v>
      </c>
      <c r="D907" s="18"/>
      <c r="E907" s="18"/>
    </row>
    <row r="908" spans="1:5" s="16" customFormat="1" ht="12.95" customHeight="1" x14ac:dyDescent="0.2">
      <c r="A908" s="18" t="s">
        <v>2618</v>
      </c>
      <c r="B908" s="18"/>
      <c r="C908" s="18" t="s">
        <v>2619</v>
      </c>
      <c r="D908" s="18"/>
      <c r="E908" s="18"/>
    </row>
    <row r="909" spans="1:5" s="16" customFormat="1" ht="12.95" customHeight="1" x14ac:dyDescent="0.2">
      <c r="A909" s="18" t="s">
        <v>2620</v>
      </c>
      <c r="B909" s="18"/>
      <c r="C909" s="18" t="s">
        <v>1354</v>
      </c>
      <c r="D909" s="18"/>
      <c r="E909" s="18"/>
    </row>
    <row r="910" spans="1:5" s="16" customFormat="1" ht="12.95" customHeight="1" x14ac:dyDescent="0.2">
      <c r="A910" s="18" t="s">
        <v>2621</v>
      </c>
      <c r="B910" s="18"/>
      <c r="C910" s="18" t="s">
        <v>2622</v>
      </c>
      <c r="D910" s="18"/>
      <c r="E910" s="18"/>
    </row>
    <row r="911" spans="1:5" s="16" customFormat="1" ht="12.95" customHeight="1" x14ac:dyDescent="0.2">
      <c r="A911" s="18" t="s">
        <v>2623</v>
      </c>
      <c r="B911" s="18"/>
      <c r="C911" s="18" t="s">
        <v>2624</v>
      </c>
      <c r="D911" s="18"/>
      <c r="E911" s="18"/>
    </row>
    <row r="912" spans="1:5" s="16" customFormat="1" ht="12.95" customHeight="1" x14ac:dyDescent="0.2">
      <c r="A912" s="18" t="s">
        <v>2625</v>
      </c>
      <c r="B912" s="18"/>
      <c r="C912" s="18" t="s">
        <v>1354</v>
      </c>
      <c r="D912" s="18"/>
      <c r="E912" s="18"/>
    </row>
    <row r="913" spans="1:5" s="16" customFormat="1" ht="12.95" customHeight="1" x14ac:dyDescent="0.2">
      <c r="A913" s="18" t="s">
        <v>2626</v>
      </c>
      <c r="B913" s="18"/>
      <c r="C913" s="18" t="s">
        <v>2627</v>
      </c>
      <c r="D913" s="18"/>
      <c r="E913" s="18"/>
    </row>
    <row r="914" spans="1:5" s="16" customFormat="1" ht="12.95" customHeight="1" x14ac:dyDescent="0.2">
      <c r="A914" s="18" t="s">
        <v>2628</v>
      </c>
      <c r="B914" s="18"/>
      <c r="C914" s="18" t="s">
        <v>2629</v>
      </c>
      <c r="D914" s="18"/>
      <c r="E914" s="18"/>
    </row>
    <row r="915" spans="1:5" s="16" customFormat="1" ht="12.95" customHeight="1" x14ac:dyDescent="0.2">
      <c r="A915" s="18" t="s">
        <v>2630</v>
      </c>
      <c r="B915" s="18"/>
      <c r="C915" s="18" t="s">
        <v>2631</v>
      </c>
      <c r="D915" s="18"/>
      <c r="E915" s="18"/>
    </row>
    <row r="916" spans="1:5" s="16" customFormat="1" ht="12.95" customHeight="1" x14ac:dyDescent="0.2">
      <c r="A916" s="18" t="s">
        <v>2632</v>
      </c>
      <c r="B916" s="18"/>
      <c r="C916" s="18" t="s">
        <v>2633</v>
      </c>
      <c r="D916" s="18"/>
      <c r="E916" s="18"/>
    </row>
    <row r="917" spans="1:5" s="16" customFormat="1" ht="12.95" customHeight="1" x14ac:dyDescent="0.2">
      <c r="A917" s="18" t="s">
        <v>2634</v>
      </c>
      <c r="B917" s="18"/>
      <c r="C917" s="18" t="s">
        <v>2635</v>
      </c>
      <c r="D917" s="18"/>
      <c r="E917" s="18"/>
    </row>
    <row r="918" spans="1:5" s="16" customFormat="1" ht="12.95" customHeight="1" x14ac:dyDescent="0.2">
      <c r="A918" s="18" t="s">
        <v>2636</v>
      </c>
      <c r="B918" s="18"/>
      <c r="C918" s="18" t="s">
        <v>2637</v>
      </c>
      <c r="D918" s="18"/>
      <c r="E918" s="18"/>
    </row>
    <row r="919" spans="1:5" s="16" customFormat="1" ht="12.95" customHeight="1" x14ac:dyDescent="0.2">
      <c r="A919" s="18" t="s">
        <v>2638</v>
      </c>
      <c r="B919" s="18"/>
      <c r="C919" s="18" t="s">
        <v>2639</v>
      </c>
      <c r="D919" s="18"/>
      <c r="E919" s="18"/>
    </row>
    <row r="920" spans="1:5" s="16" customFormat="1" ht="12.95" customHeight="1" x14ac:dyDescent="0.2">
      <c r="A920" s="18" t="s">
        <v>2640</v>
      </c>
      <c r="B920" s="18"/>
      <c r="C920" s="18" t="s">
        <v>2641</v>
      </c>
      <c r="D920" s="18"/>
      <c r="E920" s="18"/>
    </row>
    <row r="921" spans="1:5" s="16" customFormat="1" ht="12.95" customHeight="1" x14ac:dyDescent="0.2">
      <c r="A921" s="18" t="s">
        <v>2642</v>
      </c>
      <c r="B921" s="18"/>
      <c r="C921" s="18" t="s">
        <v>2643</v>
      </c>
      <c r="D921" s="18"/>
      <c r="E921" s="18"/>
    </row>
    <row r="922" spans="1:5" s="16" customFormat="1" ht="12.95" customHeight="1" x14ac:dyDescent="0.2">
      <c r="A922" s="18" t="s">
        <v>2644</v>
      </c>
      <c r="B922" s="18"/>
      <c r="C922" s="18" t="s">
        <v>2645</v>
      </c>
      <c r="D922" s="18"/>
      <c r="E922" s="18"/>
    </row>
    <row r="923" spans="1:5" s="16" customFormat="1" ht="12.95" customHeight="1" x14ac:dyDescent="0.2">
      <c r="A923" s="18" t="s">
        <v>2646</v>
      </c>
      <c r="B923" s="18"/>
      <c r="C923" s="18" t="s">
        <v>2647</v>
      </c>
      <c r="D923" s="18"/>
      <c r="E923" s="18"/>
    </row>
    <row r="924" spans="1:5" s="16" customFormat="1" ht="12.95" customHeight="1" x14ac:dyDescent="0.2">
      <c r="A924" s="18" t="s">
        <v>2648</v>
      </c>
      <c r="B924" s="18"/>
      <c r="C924" s="18" t="s">
        <v>2649</v>
      </c>
      <c r="D924" s="18"/>
      <c r="E924" s="18"/>
    </row>
    <row r="925" spans="1:5" s="16" customFormat="1" ht="12.95" customHeight="1" x14ac:dyDescent="0.2">
      <c r="A925" s="18" t="s">
        <v>2650</v>
      </c>
      <c r="B925" s="18"/>
      <c r="C925" s="18" t="s">
        <v>2651</v>
      </c>
      <c r="D925" s="18"/>
      <c r="E925" s="18"/>
    </row>
    <row r="926" spans="1:5" s="16" customFormat="1" ht="12.95" customHeight="1" x14ac:dyDescent="0.2">
      <c r="A926" s="18" t="s">
        <v>2652</v>
      </c>
      <c r="B926" s="18"/>
      <c r="C926" s="18" t="s">
        <v>2653</v>
      </c>
      <c r="D926" s="18"/>
      <c r="E926" s="18"/>
    </row>
    <row r="927" spans="1:5" s="16" customFormat="1" ht="12.95" customHeight="1" x14ac:dyDescent="0.2">
      <c r="A927" s="18" t="s">
        <v>2654</v>
      </c>
      <c r="B927" s="18"/>
      <c r="C927" s="18" t="s">
        <v>2655</v>
      </c>
      <c r="D927" s="18"/>
      <c r="E927" s="18"/>
    </row>
    <row r="928" spans="1:5" s="16" customFormat="1" ht="12.95" customHeight="1" x14ac:dyDescent="0.2">
      <c r="A928" s="18" t="s">
        <v>2656</v>
      </c>
      <c r="B928" s="18"/>
      <c r="C928" s="18" t="s">
        <v>2645</v>
      </c>
      <c r="D928" s="18"/>
      <c r="E928" s="18"/>
    </row>
    <row r="929" spans="1:5" s="16" customFormat="1" ht="12.95" customHeight="1" x14ac:dyDescent="0.2">
      <c r="A929" s="18" t="s">
        <v>2657</v>
      </c>
      <c r="B929" s="18"/>
      <c r="C929" s="18" t="s">
        <v>2658</v>
      </c>
      <c r="D929" s="18"/>
      <c r="E929" s="18"/>
    </row>
    <row r="930" spans="1:5" s="16" customFormat="1" ht="12.95" customHeight="1" x14ac:dyDescent="0.2">
      <c r="A930" s="18" t="s">
        <v>2659</v>
      </c>
      <c r="B930" s="18"/>
      <c r="C930" s="18" t="s">
        <v>2660</v>
      </c>
      <c r="D930" s="18"/>
      <c r="E930" s="18"/>
    </row>
    <row r="931" spans="1:5" s="16" customFormat="1" ht="12.95" customHeight="1" x14ac:dyDescent="0.2">
      <c r="A931" s="18" t="s">
        <v>2661</v>
      </c>
      <c r="B931" s="18"/>
      <c r="C931" s="18" t="s">
        <v>2662</v>
      </c>
      <c r="D931" s="18"/>
      <c r="E931" s="18"/>
    </row>
    <row r="932" spans="1:5" s="16" customFormat="1" ht="12.95" customHeight="1" x14ac:dyDescent="0.2">
      <c r="A932" s="18" t="s">
        <v>2663</v>
      </c>
      <c r="B932" s="18"/>
      <c r="C932" s="18" t="s">
        <v>2664</v>
      </c>
      <c r="D932" s="18"/>
      <c r="E932" s="18"/>
    </row>
    <row r="933" spans="1:5" s="16" customFormat="1" ht="12.95" customHeight="1" x14ac:dyDescent="0.2">
      <c r="A933" s="18" t="s">
        <v>2665</v>
      </c>
      <c r="B933" s="18"/>
      <c r="C933" s="18" t="s">
        <v>2666</v>
      </c>
      <c r="D933" s="18"/>
      <c r="E933" s="18"/>
    </row>
    <row r="934" spans="1:5" s="16" customFormat="1" ht="12.95" customHeight="1" x14ac:dyDescent="0.2">
      <c r="A934" s="18" t="s">
        <v>2667</v>
      </c>
      <c r="B934" s="18"/>
      <c r="C934" s="18" t="s">
        <v>2668</v>
      </c>
      <c r="D934" s="18"/>
      <c r="E934" s="18"/>
    </row>
    <row r="935" spans="1:5" s="16" customFormat="1" ht="12.95" customHeight="1" x14ac:dyDescent="0.2">
      <c r="A935" s="18" t="s">
        <v>2669</v>
      </c>
      <c r="B935" s="18"/>
      <c r="C935" s="18" t="s">
        <v>2670</v>
      </c>
      <c r="D935" s="18"/>
      <c r="E935" s="18"/>
    </row>
    <row r="936" spans="1:5" s="16" customFormat="1" ht="12.95" customHeight="1" x14ac:dyDescent="0.2">
      <c r="A936" s="18" t="s">
        <v>2671</v>
      </c>
      <c r="B936" s="18"/>
      <c r="C936" s="18" t="s">
        <v>2672</v>
      </c>
      <c r="D936" s="18"/>
      <c r="E936" s="18"/>
    </row>
    <row r="937" spans="1:5" s="16" customFormat="1" ht="12.95" customHeight="1" x14ac:dyDescent="0.2">
      <c r="A937" s="18" t="s">
        <v>2673</v>
      </c>
      <c r="B937" s="18"/>
      <c r="C937" s="18" t="s">
        <v>2674</v>
      </c>
      <c r="D937" s="18"/>
      <c r="E937" s="18"/>
    </row>
    <row r="938" spans="1:5" s="16" customFormat="1" ht="12.95" customHeight="1" x14ac:dyDescent="0.2">
      <c r="A938" s="18" t="s">
        <v>2675</v>
      </c>
      <c r="B938" s="18"/>
      <c r="C938" s="18" t="s">
        <v>2676</v>
      </c>
      <c r="D938" s="18"/>
      <c r="E938" s="18"/>
    </row>
    <row r="939" spans="1:5" s="16" customFormat="1" ht="12.95" customHeight="1" x14ac:dyDescent="0.2">
      <c r="A939" s="18" t="s">
        <v>2677</v>
      </c>
      <c r="B939" s="18"/>
      <c r="C939" s="18" t="s">
        <v>2678</v>
      </c>
      <c r="D939" s="18"/>
      <c r="E939" s="18"/>
    </row>
    <row r="940" spans="1:5" s="16" customFormat="1" ht="12.95" customHeight="1" x14ac:dyDescent="0.2">
      <c r="A940" s="18" t="s">
        <v>2679</v>
      </c>
      <c r="B940" s="18"/>
      <c r="C940" s="18" t="s">
        <v>2680</v>
      </c>
      <c r="D940" s="18"/>
      <c r="E940" s="18"/>
    </row>
    <row r="941" spans="1:5" s="16" customFormat="1" ht="12.95" customHeight="1" x14ac:dyDescent="0.2">
      <c r="A941" s="18" t="s">
        <v>2681</v>
      </c>
      <c r="B941" s="18"/>
      <c r="C941" s="18" t="s">
        <v>2682</v>
      </c>
      <c r="D941" s="18"/>
      <c r="E941" s="18"/>
    </row>
    <row r="942" spans="1:5" s="16" customFormat="1" ht="12.95" customHeight="1" x14ac:dyDescent="0.2">
      <c r="A942" s="18" t="s">
        <v>2683</v>
      </c>
      <c r="B942" s="18"/>
      <c r="C942" s="18" t="s">
        <v>2684</v>
      </c>
      <c r="D942" s="18"/>
      <c r="E942" s="18"/>
    </row>
    <row r="943" spans="1:5" s="16" customFormat="1" ht="12.95" customHeight="1" x14ac:dyDescent="0.2">
      <c r="A943" s="18" t="s">
        <v>2685</v>
      </c>
      <c r="B943" s="18"/>
      <c r="C943" s="18" t="s">
        <v>2686</v>
      </c>
      <c r="D943" s="18"/>
      <c r="E943" s="18"/>
    </row>
    <row r="944" spans="1:5" s="16" customFormat="1" ht="12.95" customHeight="1" x14ac:dyDescent="0.2">
      <c r="A944" s="18" t="s">
        <v>2687</v>
      </c>
      <c r="B944" s="18"/>
      <c r="C944" s="18" t="s">
        <v>2688</v>
      </c>
      <c r="D944" s="18"/>
      <c r="E944" s="18"/>
    </row>
    <row r="945" spans="1:5" s="16" customFormat="1" ht="12.95" customHeight="1" x14ac:dyDescent="0.2">
      <c r="A945" s="18" t="s">
        <v>2689</v>
      </c>
      <c r="B945" s="18"/>
      <c r="C945" s="18" t="s">
        <v>2690</v>
      </c>
      <c r="D945" s="18"/>
      <c r="E945" s="18"/>
    </row>
    <row r="946" spans="1:5" s="16" customFormat="1" ht="12.95" customHeight="1" x14ac:dyDescent="0.2">
      <c r="A946" s="18" t="s">
        <v>2691</v>
      </c>
      <c r="B946" s="18"/>
      <c r="C946" s="18" t="s">
        <v>2692</v>
      </c>
      <c r="D946" s="18"/>
      <c r="E946" s="18"/>
    </row>
    <row r="947" spans="1:5" s="16" customFormat="1" ht="12.95" customHeight="1" x14ac:dyDescent="0.2">
      <c r="A947" s="18" t="s">
        <v>2693</v>
      </c>
      <c r="B947" s="18"/>
      <c r="C947" s="18" t="s">
        <v>2694</v>
      </c>
      <c r="D947" s="18"/>
      <c r="E947" s="18"/>
    </row>
    <row r="948" spans="1:5" s="16" customFormat="1" ht="12.95" customHeight="1" x14ac:dyDescent="0.2">
      <c r="A948" s="18" t="s">
        <v>2695</v>
      </c>
      <c r="B948" s="18"/>
      <c r="C948" s="18" t="s">
        <v>2696</v>
      </c>
      <c r="D948" s="18"/>
      <c r="E948" s="18"/>
    </row>
    <row r="949" spans="1:5" s="16" customFormat="1" ht="12.95" customHeight="1" x14ac:dyDescent="0.2">
      <c r="A949" s="18" t="s">
        <v>2697</v>
      </c>
      <c r="B949" s="18"/>
      <c r="C949" s="18" t="s">
        <v>2698</v>
      </c>
      <c r="D949" s="18"/>
      <c r="E949" s="18"/>
    </row>
    <row r="950" spans="1:5" s="16" customFormat="1" ht="12.95" customHeight="1" x14ac:dyDescent="0.2">
      <c r="A950" s="18" t="s">
        <v>2699</v>
      </c>
      <c r="B950" s="18"/>
      <c r="C950" s="18" t="s">
        <v>2700</v>
      </c>
      <c r="D950" s="18"/>
      <c r="E950" s="18"/>
    </row>
    <row r="951" spans="1:5" s="16" customFormat="1" ht="12.95" customHeight="1" x14ac:dyDescent="0.2">
      <c r="A951" s="18" t="s">
        <v>2701</v>
      </c>
      <c r="B951" s="18"/>
      <c r="C951" s="18" t="s">
        <v>2702</v>
      </c>
      <c r="D951" s="18"/>
      <c r="E951" s="18"/>
    </row>
    <row r="952" spans="1:5" s="16" customFormat="1" ht="12.95" customHeight="1" x14ac:dyDescent="0.2">
      <c r="A952" s="18" t="s">
        <v>2703</v>
      </c>
      <c r="B952" s="18"/>
      <c r="C952" s="18" t="s">
        <v>2704</v>
      </c>
      <c r="D952" s="18"/>
      <c r="E952" s="18"/>
    </row>
    <row r="953" spans="1:5" s="16" customFormat="1" ht="12.95" customHeight="1" x14ac:dyDescent="0.2">
      <c r="A953" s="18" t="s">
        <v>2705</v>
      </c>
      <c r="B953" s="18"/>
      <c r="C953" s="18" t="s">
        <v>2706</v>
      </c>
      <c r="D953" s="18"/>
      <c r="E953" s="18"/>
    </row>
    <row r="954" spans="1:5" s="16" customFormat="1" ht="12.95" customHeight="1" x14ac:dyDescent="0.2">
      <c r="A954" s="18" t="s">
        <v>2707</v>
      </c>
      <c r="B954" s="18"/>
      <c r="C954" s="18" t="s">
        <v>2708</v>
      </c>
      <c r="D954" s="18"/>
      <c r="E954" s="18"/>
    </row>
    <row r="955" spans="1:5" s="16" customFormat="1" ht="12.95" customHeight="1" x14ac:dyDescent="0.2">
      <c r="A955" s="18" t="s">
        <v>2709</v>
      </c>
      <c r="B955" s="18"/>
      <c r="C955" s="18" t="s">
        <v>2710</v>
      </c>
      <c r="D955" s="18"/>
      <c r="E955" s="18"/>
    </row>
    <row r="956" spans="1:5" s="16" customFormat="1" ht="12.95" customHeight="1" x14ac:dyDescent="0.2">
      <c r="A956" s="18" t="s">
        <v>2711</v>
      </c>
      <c r="B956" s="18"/>
      <c r="C956" s="18" t="s">
        <v>2712</v>
      </c>
      <c r="D956" s="18"/>
      <c r="E956" s="18"/>
    </row>
    <row r="957" spans="1:5" s="16" customFormat="1" ht="12.95" customHeight="1" x14ac:dyDescent="0.2">
      <c r="A957" s="18" t="s">
        <v>2713</v>
      </c>
      <c r="B957" s="18"/>
      <c r="C957" s="18" t="s">
        <v>2714</v>
      </c>
      <c r="D957" s="18"/>
      <c r="E957" s="18"/>
    </row>
    <row r="958" spans="1:5" s="16" customFormat="1" ht="12.95" customHeight="1" x14ac:dyDescent="0.2">
      <c r="A958" s="18" t="s">
        <v>2715</v>
      </c>
      <c r="B958" s="18"/>
      <c r="C958" s="18" t="s">
        <v>2716</v>
      </c>
      <c r="D958" s="18"/>
      <c r="E958" s="18"/>
    </row>
    <row r="959" spans="1:5" s="16" customFormat="1" ht="12.95" customHeight="1" x14ac:dyDescent="0.2">
      <c r="A959" s="18" t="s">
        <v>2717</v>
      </c>
      <c r="B959" s="18"/>
      <c r="C959" s="18" t="s">
        <v>2718</v>
      </c>
      <c r="D959" s="18"/>
      <c r="E959" s="18"/>
    </row>
    <row r="960" spans="1:5" s="16" customFormat="1" ht="12.95" customHeight="1" x14ac:dyDescent="0.2">
      <c r="A960" s="18" t="s">
        <v>2719</v>
      </c>
      <c r="B960" s="18"/>
      <c r="C960" s="18" t="s">
        <v>2720</v>
      </c>
      <c r="D960" s="18"/>
      <c r="E960" s="18"/>
    </row>
    <row r="961" spans="1:5" s="16" customFormat="1" ht="12.95" customHeight="1" x14ac:dyDescent="0.2">
      <c r="A961" s="18" t="s">
        <v>2721</v>
      </c>
      <c r="B961" s="18"/>
      <c r="C961" s="18" t="s">
        <v>2722</v>
      </c>
      <c r="D961" s="18"/>
      <c r="E961" s="18"/>
    </row>
    <row r="962" spans="1:5" s="16" customFormat="1" ht="12.95" customHeight="1" x14ac:dyDescent="0.2">
      <c r="A962" s="18" t="s">
        <v>2723</v>
      </c>
      <c r="B962" s="18"/>
      <c r="C962" s="18" t="s">
        <v>2724</v>
      </c>
      <c r="D962" s="18"/>
      <c r="E962" s="18"/>
    </row>
    <row r="963" spans="1:5" s="16" customFormat="1" ht="12.95" customHeight="1" x14ac:dyDescent="0.2">
      <c r="A963" s="18" t="s">
        <v>2725</v>
      </c>
      <c r="B963" s="18"/>
      <c r="C963" s="18" t="s">
        <v>2726</v>
      </c>
      <c r="D963" s="18"/>
      <c r="E963" s="18"/>
    </row>
    <row r="964" spans="1:5" s="16" customFormat="1" ht="12.95" customHeight="1" x14ac:dyDescent="0.2">
      <c r="A964" s="18" t="s">
        <v>2727</v>
      </c>
      <c r="B964" s="18"/>
      <c r="C964" s="18" t="s">
        <v>2728</v>
      </c>
      <c r="D964" s="18"/>
      <c r="E964" s="18"/>
    </row>
    <row r="965" spans="1:5" s="16" customFormat="1" ht="12.95" customHeight="1" x14ac:dyDescent="0.2">
      <c r="A965" s="18" t="s">
        <v>2729</v>
      </c>
      <c r="B965" s="18"/>
      <c r="C965" s="18" t="s">
        <v>2730</v>
      </c>
      <c r="D965" s="18"/>
      <c r="E965" s="18"/>
    </row>
    <row r="966" spans="1:5" s="16" customFormat="1" ht="12.95" customHeight="1" x14ac:dyDescent="0.2">
      <c r="A966" s="18" t="s">
        <v>2731</v>
      </c>
      <c r="B966" s="18"/>
      <c r="C966" s="18" t="s">
        <v>2732</v>
      </c>
      <c r="D966" s="18"/>
      <c r="E966" s="18"/>
    </row>
    <row r="967" spans="1:5" s="16" customFormat="1" ht="12.95" customHeight="1" x14ac:dyDescent="0.2">
      <c r="A967" s="18" t="s">
        <v>2733</v>
      </c>
      <c r="B967" s="18"/>
      <c r="C967" s="18" t="s">
        <v>2734</v>
      </c>
      <c r="D967" s="18"/>
      <c r="E967" s="18"/>
    </row>
    <row r="968" spans="1:5" s="16" customFormat="1" ht="12.95" customHeight="1" x14ac:dyDescent="0.2">
      <c r="A968" s="18" t="s">
        <v>2735</v>
      </c>
      <c r="B968" s="18"/>
      <c r="C968" s="18" t="s">
        <v>2736</v>
      </c>
      <c r="D968" s="18"/>
      <c r="E968" s="18"/>
    </row>
    <row r="969" spans="1:5" s="16" customFormat="1" ht="12.95" customHeight="1" x14ac:dyDescent="0.2">
      <c r="A969" s="18" t="s">
        <v>2737</v>
      </c>
      <c r="B969" s="18"/>
      <c r="C969" s="18" t="s">
        <v>2738</v>
      </c>
      <c r="D969" s="18"/>
      <c r="E969" s="18"/>
    </row>
    <row r="970" spans="1:5" s="16" customFormat="1" ht="12.95" customHeight="1" x14ac:dyDescent="0.2">
      <c r="A970" s="18" t="s">
        <v>2739</v>
      </c>
      <c r="B970" s="18"/>
      <c r="C970" s="18" t="s">
        <v>2740</v>
      </c>
      <c r="D970" s="18"/>
      <c r="E970" s="18"/>
    </row>
    <row r="971" spans="1:5" s="16" customFormat="1" ht="12.95" customHeight="1" x14ac:dyDescent="0.2">
      <c r="A971" s="18" t="s">
        <v>2741</v>
      </c>
      <c r="B971" s="18"/>
      <c r="C971" s="18" t="s">
        <v>2742</v>
      </c>
      <c r="D971" s="18"/>
      <c r="E971" s="18"/>
    </row>
    <row r="972" spans="1:5" s="16" customFormat="1" ht="12.95" customHeight="1" x14ac:dyDescent="0.2">
      <c r="A972" s="18" t="s">
        <v>2743</v>
      </c>
      <c r="B972" s="18"/>
      <c r="C972" s="18" t="s">
        <v>2730</v>
      </c>
      <c r="D972" s="18"/>
      <c r="E972" s="18"/>
    </row>
    <row r="973" spans="1:5" s="16" customFormat="1" ht="12.95" customHeight="1" x14ac:dyDescent="0.2">
      <c r="A973" s="18" t="s">
        <v>2744</v>
      </c>
      <c r="B973" s="18"/>
      <c r="C973" s="18" t="s">
        <v>2738</v>
      </c>
      <c r="D973" s="18"/>
      <c r="E973" s="18"/>
    </row>
    <row r="974" spans="1:5" s="16" customFormat="1" ht="12.95" customHeight="1" x14ac:dyDescent="0.2">
      <c r="A974" s="18" t="s">
        <v>2745</v>
      </c>
      <c r="B974" s="18"/>
      <c r="C974" s="18" t="s">
        <v>2746</v>
      </c>
      <c r="D974" s="18"/>
      <c r="E974" s="18"/>
    </row>
    <row r="975" spans="1:5" s="16" customFormat="1" ht="12.95" customHeight="1" x14ac:dyDescent="0.2">
      <c r="A975" s="18" t="s">
        <v>2747</v>
      </c>
      <c r="B975" s="18"/>
      <c r="C975" s="18" t="s">
        <v>2748</v>
      </c>
      <c r="D975" s="18"/>
      <c r="E975" s="18"/>
    </row>
    <row r="976" spans="1:5" s="16" customFormat="1" ht="12.95" customHeight="1" x14ac:dyDescent="0.2">
      <c r="A976" s="18" t="s">
        <v>2749</v>
      </c>
      <c r="B976" s="18"/>
      <c r="C976" s="18" t="s">
        <v>2750</v>
      </c>
      <c r="D976" s="18"/>
      <c r="E976" s="18"/>
    </row>
    <row r="977" spans="1:5" s="16" customFormat="1" ht="12.95" customHeight="1" x14ac:dyDescent="0.2">
      <c r="A977" s="18" t="s">
        <v>2751</v>
      </c>
      <c r="B977" s="18"/>
      <c r="C977" s="18" t="s">
        <v>2752</v>
      </c>
      <c r="D977" s="18"/>
      <c r="E977" s="18"/>
    </row>
    <row r="978" spans="1:5" s="16" customFormat="1" ht="12.95" customHeight="1" x14ac:dyDescent="0.2">
      <c r="A978" s="18" t="s">
        <v>2753</v>
      </c>
      <c r="B978" s="18"/>
      <c r="C978" s="18" t="s">
        <v>2754</v>
      </c>
      <c r="D978" s="18"/>
      <c r="E978" s="18"/>
    </row>
    <row r="979" spans="1:5" s="16" customFormat="1" ht="12.95" customHeight="1" x14ac:dyDescent="0.2">
      <c r="A979" s="18" t="s">
        <v>2755</v>
      </c>
      <c r="B979" s="18"/>
      <c r="C979" s="18" t="s">
        <v>2756</v>
      </c>
      <c r="D979" s="18"/>
      <c r="E979" s="18"/>
    </row>
    <row r="980" spans="1:5" s="16" customFormat="1" ht="12.95" customHeight="1" x14ac:dyDescent="0.2">
      <c r="A980" s="18" t="s">
        <v>2755</v>
      </c>
      <c r="B980" s="18"/>
      <c r="C980" s="18" t="s">
        <v>2756</v>
      </c>
      <c r="D980" s="18"/>
      <c r="E980" s="18"/>
    </row>
    <row r="981" spans="1:5" s="16" customFormat="1" ht="12.95" customHeight="1" x14ac:dyDescent="0.2">
      <c r="A981" s="18" t="s">
        <v>566</v>
      </c>
      <c r="B981" s="18"/>
      <c r="C981" s="18" t="s">
        <v>2757</v>
      </c>
      <c r="D981" s="18"/>
      <c r="E981" s="18"/>
    </row>
    <row r="982" spans="1:5" s="16" customFormat="1" ht="12.95" customHeight="1" x14ac:dyDescent="0.2">
      <c r="A982" s="18" t="s">
        <v>2758</v>
      </c>
      <c r="B982" s="18"/>
      <c r="C982" s="18" t="s">
        <v>2759</v>
      </c>
      <c r="D982" s="18"/>
      <c r="E982" s="18"/>
    </row>
    <row r="983" spans="1:5" s="16" customFormat="1" ht="12.95" customHeight="1" x14ac:dyDescent="0.2">
      <c r="A983" s="18" t="s">
        <v>2760</v>
      </c>
      <c r="B983" s="18"/>
      <c r="C983" s="18" t="s">
        <v>2761</v>
      </c>
      <c r="D983" s="18"/>
      <c r="E983" s="18"/>
    </row>
    <row r="984" spans="1:5" s="16" customFormat="1" ht="12.95" customHeight="1" x14ac:dyDescent="0.2">
      <c r="A984" s="18" t="s">
        <v>2762</v>
      </c>
      <c r="B984" s="18"/>
      <c r="C984" s="18" t="s">
        <v>2763</v>
      </c>
      <c r="D984" s="18"/>
      <c r="E984" s="18"/>
    </row>
    <row r="985" spans="1:5" s="16" customFormat="1" ht="12.95" customHeight="1" x14ac:dyDescent="0.2">
      <c r="A985" s="18" t="s">
        <v>2764</v>
      </c>
      <c r="B985" s="18"/>
      <c r="C985" s="18" t="s">
        <v>2765</v>
      </c>
      <c r="D985" s="18"/>
      <c r="E985" s="18"/>
    </row>
    <row r="986" spans="1:5" s="16" customFormat="1" ht="12.95" customHeight="1" x14ac:dyDescent="0.2">
      <c r="A986" s="18" t="s">
        <v>2766</v>
      </c>
      <c r="B986" s="18"/>
      <c r="C986" s="18" t="s">
        <v>2767</v>
      </c>
      <c r="D986" s="18"/>
      <c r="E986" s="18"/>
    </row>
    <row r="987" spans="1:5" s="16" customFormat="1" ht="26.1" customHeight="1" x14ac:dyDescent="0.2">
      <c r="A987" s="18" t="s">
        <v>2768</v>
      </c>
      <c r="B987" s="18"/>
      <c r="C987" s="18" t="s">
        <v>2769</v>
      </c>
      <c r="D987" s="18"/>
      <c r="E987" s="18"/>
    </row>
    <row r="988" spans="1:5" s="16" customFormat="1" ht="12.95" customHeight="1" x14ac:dyDescent="0.2">
      <c r="A988" s="18" t="s">
        <v>2770</v>
      </c>
      <c r="B988" s="18"/>
      <c r="C988" s="18" t="s">
        <v>2771</v>
      </c>
      <c r="D988" s="18"/>
      <c r="E988" s="18"/>
    </row>
    <row r="989" spans="1:5" s="16" customFormat="1" ht="12.95" customHeight="1" x14ac:dyDescent="0.2">
      <c r="A989" s="18" t="s">
        <v>300</v>
      </c>
      <c r="B989" s="18"/>
      <c r="C989" s="18" t="s">
        <v>2772</v>
      </c>
      <c r="D989" s="18"/>
      <c r="E989" s="18"/>
    </row>
    <row r="990" spans="1:5" s="16" customFormat="1" ht="12.95" customHeight="1" x14ac:dyDescent="0.2">
      <c r="A990" s="18" t="s">
        <v>2773</v>
      </c>
      <c r="B990" s="18"/>
      <c r="C990" s="18" t="s">
        <v>2774</v>
      </c>
      <c r="D990" s="18"/>
      <c r="E990" s="18"/>
    </row>
    <row r="991" spans="1:5" s="16" customFormat="1" ht="12.95" customHeight="1" x14ac:dyDescent="0.2">
      <c r="A991" s="18" t="s">
        <v>2775</v>
      </c>
      <c r="B991" s="18"/>
      <c r="C991" s="18" t="s">
        <v>2776</v>
      </c>
      <c r="D991" s="18"/>
      <c r="E991" s="18"/>
    </row>
    <row r="992" spans="1:5" s="16" customFormat="1" ht="12.95" customHeight="1" x14ac:dyDescent="0.2">
      <c r="A992" s="18" t="s">
        <v>2777</v>
      </c>
      <c r="B992" s="18"/>
      <c r="C992" s="18" t="s">
        <v>2778</v>
      </c>
      <c r="D992" s="18"/>
      <c r="E992" s="18"/>
    </row>
    <row r="993" spans="1:5" s="16" customFormat="1" ht="12.95" customHeight="1" x14ac:dyDescent="0.2">
      <c r="A993" s="18" t="s">
        <v>2779</v>
      </c>
      <c r="B993" s="18"/>
      <c r="C993" s="18" t="s">
        <v>2780</v>
      </c>
      <c r="D993" s="18"/>
      <c r="E993" s="18"/>
    </row>
    <row r="994" spans="1:5" s="16" customFormat="1" ht="12.95" customHeight="1" x14ac:dyDescent="0.2">
      <c r="A994" s="18" t="s">
        <v>2781</v>
      </c>
      <c r="B994" s="18"/>
      <c r="C994" s="18" t="s">
        <v>2782</v>
      </c>
      <c r="D994" s="18"/>
      <c r="E994" s="18"/>
    </row>
    <row r="995" spans="1:5" s="16" customFormat="1" ht="12.95" customHeight="1" x14ac:dyDescent="0.2">
      <c r="A995" s="18" t="s">
        <v>2783</v>
      </c>
      <c r="B995" s="18"/>
      <c r="C995" s="18" t="s">
        <v>2784</v>
      </c>
      <c r="D995" s="18"/>
      <c r="E995" s="18"/>
    </row>
    <row r="996" spans="1:5" s="16" customFormat="1" ht="26.1" customHeight="1" x14ac:dyDescent="0.2">
      <c r="A996" s="18" t="s">
        <v>2785</v>
      </c>
      <c r="B996" s="18"/>
      <c r="C996" s="18" t="s">
        <v>2786</v>
      </c>
      <c r="D996" s="18"/>
      <c r="E996" s="18"/>
    </row>
    <row r="997" spans="1:5" s="16" customFormat="1" ht="12.95" customHeight="1" x14ac:dyDescent="0.2">
      <c r="A997" s="18" t="s">
        <v>2787</v>
      </c>
      <c r="B997" s="18"/>
      <c r="C997" s="18" t="s">
        <v>2788</v>
      </c>
      <c r="D997" s="18"/>
      <c r="E997" s="18"/>
    </row>
    <row r="998" spans="1:5" s="16" customFormat="1" ht="12.95" customHeight="1" x14ac:dyDescent="0.2">
      <c r="A998" s="18" t="s">
        <v>2789</v>
      </c>
      <c r="B998" s="18"/>
      <c r="C998" s="18" t="s">
        <v>2790</v>
      </c>
      <c r="D998" s="18"/>
      <c r="E998" s="18"/>
    </row>
    <row r="999" spans="1:5" s="16" customFormat="1" ht="12.95" customHeight="1" x14ac:dyDescent="0.2">
      <c r="A999" s="18" t="s">
        <v>2791</v>
      </c>
      <c r="B999" s="18"/>
      <c r="C999" s="18" t="s">
        <v>2792</v>
      </c>
      <c r="D999" s="18"/>
      <c r="E999" s="18"/>
    </row>
    <row r="1000" spans="1:5" s="16" customFormat="1" ht="12.95" customHeight="1" x14ac:dyDescent="0.2">
      <c r="A1000" s="18" t="s">
        <v>2793</v>
      </c>
      <c r="B1000" s="18"/>
      <c r="C1000" s="18" t="s">
        <v>2794</v>
      </c>
      <c r="D1000" s="18"/>
      <c r="E1000" s="18"/>
    </row>
    <row r="1001" spans="1:5" s="16" customFormat="1" ht="12.95" customHeight="1" x14ac:dyDescent="0.2">
      <c r="A1001" s="18" t="s">
        <v>2795</v>
      </c>
      <c r="B1001" s="18"/>
      <c r="C1001" s="18" t="s">
        <v>2796</v>
      </c>
      <c r="D1001" s="18"/>
      <c r="E1001" s="18"/>
    </row>
    <row r="1002" spans="1:5" s="16" customFormat="1" ht="12.95" customHeight="1" x14ac:dyDescent="0.2">
      <c r="A1002" s="18" t="s">
        <v>2797</v>
      </c>
      <c r="B1002" s="18"/>
      <c r="C1002" s="18" t="s">
        <v>2798</v>
      </c>
      <c r="D1002" s="18"/>
      <c r="E1002" s="18"/>
    </row>
    <row r="1003" spans="1:5" s="16" customFormat="1" ht="12.95" customHeight="1" x14ac:dyDescent="0.2">
      <c r="A1003" s="18" t="s">
        <v>2799</v>
      </c>
      <c r="B1003" s="18"/>
      <c r="C1003" s="18" t="s">
        <v>2800</v>
      </c>
      <c r="D1003" s="18"/>
      <c r="E1003" s="18"/>
    </row>
  </sheetData>
  <autoFilter ref="A7:AA184" xr:uid="{00000000-0001-0000-0000-000000000000}"/>
  <mergeCells count="1641">
    <mergeCell ref="A1:E1"/>
    <mergeCell ref="F1:I5"/>
    <mergeCell ref="J1:O1"/>
    <mergeCell ref="A2:E2"/>
    <mergeCell ref="J2:O5"/>
    <mergeCell ref="A3:E3"/>
    <mergeCell ref="A4:E4"/>
    <mergeCell ref="A5:E5"/>
    <mergeCell ref="A186:B186"/>
    <mergeCell ref="A188:B188"/>
    <mergeCell ref="C188:E188"/>
    <mergeCell ref="A189:B189"/>
    <mergeCell ref="C189:E189"/>
    <mergeCell ref="A190:B190"/>
    <mergeCell ref="C190:E190"/>
    <mergeCell ref="A191:B191"/>
    <mergeCell ref="C191:E191"/>
    <mergeCell ref="A192:B192"/>
    <mergeCell ref="C192:E192"/>
    <mergeCell ref="A193:B193"/>
    <mergeCell ref="C193:E193"/>
    <mergeCell ref="A194:B194"/>
    <mergeCell ref="C194:E194"/>
    <mergeCell ref="A195:B195"/>
    <mergeCell ref="C195:E195"/>
    <mergeCell ref="A196:B196"/>
    <mergeCell ref="C196:E196"/>
    <mergeCell ref="A197:B197"/>
    <mergeCell ref="C197:E197"/>
    <mergeCell ref="A198:B198"/>
    <mergeCell ref="C198:E198"/>
    <mergeCell ref="A199:B199"/>
    <mergeCell ref="C199:E199"/>
    <mergeCell ref="A200:B200"/>
    <mergeCell ref="C200:E200"/>
    <mergeCell ref="A201:B201"/>
    <mergeCell ref="C201:E201"/>
    <mergeCell ref="A202:B202"/>
    <mergeCell ref="C202:E202"/>
    <mergeCell ref="A203:B203"/>
    <mergeCell ref="C203:E203"/>
    <mergeCell ref="A204:B204"/>
    <mergeCell ref="C204:E204"/>
    <mergeCell ref="A205:B205"/>
    <mergeCell ref="C205:E205"/>
    <mergeCell ref="A206:B206"/>
    <mergeCell ref="C206:E206"/>
    <mergeCell ref="A207:B207"/>
    <mergeCell ref="C207:E207"/>
    <mergeCell ref="A208:B208"/>
    <mergeCell ref="C208:E208"/>
    <mergeCell ref="A209:B209"/>
    <mergeCell ref="C209:E209"/>
    <mergeCell ref="A210:B210"/>
    <mergeCell ref="C210:E210"/>
    <mergeCell ref="A211:B211"/>
    <mergeCell ref="C211:E211"/>
    <mergeCell ref="A212:B212"/>
    <mergeCell ref="C212:E212"/>
    <mergeCell ref="A213:B213"/>
    <mergeCell ref="C213:E213"/>
    <mergeCell ref="A214:B214"/>
    <mergeCell ref="C214:E214"/>
    <mergeCell ref="A215:B215"/>
    <mergeCell ref="C215:E215"/>
    <mergeCell ref="A216:B216"/>
    <mergeCell ref="C216:E216"/>
    <mergeCell ref="A217:B217"/>
    <mergeCell ref="C217:E217"/>
    <mergeCell ref="A218:B218"/>
    <mergeCell ref="C218:E218"/>
    <mergeCell ref="A219:B219"/>
    <mergeCell ref="C219:E219"/>
    <mergeCell ref="A220:B220"/>
    <mergeCell ref="C220:E220"/>
    <mergeCell ref="A221:B221"/>
    <mergeCell ref="C221:E221"/>
    <mergeCell ref="A222:B222"/>
    <mergeCell ref="C222:E222"/>
    <mergeCell ref="A223:B223"/>
    <mergeCell ref="C223:E223"/>
    <mergeCell ref="A224:B224"/>
    <mergeCell ref="C224:E224"/>
    <mergeCell ref="A225:B225"/>
    <mergeCell ref="C225:E225"/>
    <mergeCell ref="A226:B226"/>
    <mergeCell ref="C226:E226"/>
    <mergeCell ref="A227:B227"/>
    <mergeCell ref="C227:E227"/>
    <mergeCell ref="A228:B228"/>
    <mergeCell ref="C228:E228"/>
    <mergeCell ref="A229:B229"/>
    <mergeCell ref="C229:E229"/>
    <mergeCell ref="A230:B230"/>
    <mergeCell ref="C230:E230"/>
    <mergeCell ref="A231:B231"/>
    <mergeCell ref="C231:E231"/>
    <mergeCell ref="A232:B232"/>
    <mergeCell ref="C232:E232"/>
    <mergeCell ref="A233:B233"/>
    <mergeCell ref="C233:E233"/>
    <mergeCell ref="A234:B234"/>
    <mergeCell ref="C234:E234"/>
    <mergeCell ref="A235:B235"/>
    <mergeCell ref="C235:E235"/>
    <mergeCell ref="A236:B236"/>
    <mergeCell ref="C236:E236"/>
    <mergeCell ref="A237:B237"/>
    <mergeCell ref="C237:E237"/>
    <mergeCell ref="A238:B238"/>
    <mergeCell ref="C238:E238"/>
    <mergeCell ref="A239:B239"/>
    <mergeCell ref="C239:E239"/>
    <mergeCell ref="A240:B240"/>
    <mergeCell ref="C240:E240"/>
    <mergeCell ref="A241:B241"/>
    <mergeCell ref="C241:E241"/>
    <mergeCell ref="A242:B242"/>
    <mergeCell ref="C242:E242"/>
    <mergeCell ref="A243:B243"/>
    <mergeCell ref="C243:E243"/>
    <mergeCell ref="A244:B244"/>
    <mergeCell ref="C244:E244"/>
    <mergeCell ref="A245:B245"/>
    <mergeCell ref="C245:E245"/>
    <mergeCell ref="A246:B246"/>
    <mergeCell ref="C246:E246"/>
    <mergeCell ref="A247:B247"/>
    <mergeCell ref="C247:E247"/>
    <mergeCell ref="A248:B248"/>
    <mergeCell ref="C248:E248"/>
    <mergeCell ref="A249:B249"/>
    <mergeCell ref="C249:E249"/>
    <mergeCell ref="A250:B250"/>
    <mergeCell ref="C250:E250"/>
    <mergeCell ref="A251:B251"/>
    <mergeCell ref="C251:E251"/>
    <mergeCell ref="A252:B252"/>
    <mergeCell ref="C252:E252"/>
    <mergeCell ref="A253:B253"/>
    <mergeCell ref="C253:E253"/>
    <mergeCell ref="A254:B254"/>
    <mergeCell ref="C254:E254"/>
    <mergeCell ref="A255:B255"/>
    <mergeCell ref="C255:E255"/>
    <mergeCell ref="A256:B256"/>
    <mergeCell ref="C256:E256"/>
    <mergeCell ref="A257:B257"/>
    <mergeCell ref="C257:E257"/>
    <mergeCell ref="A258:B258"/>
    <mergeCell ref="C258:E258"/>
    <mergeCell ref="A259:B259"/>
    <mergeCell ref="C259:E259"/>
    <mergeCell ref="A260:B260"/>
    <mergeCell ref="C260:E260"/>
    <mergeCell ref="A261:B261"/>
    <mergeCell ref="C261:E261"/>
    <mergeCell ref="A262:B262"/>
    <mergeCell ref="C262:E262"/>
    <mergeCell ref="A263:B263"/>
    <mergeCell ref="C263:E263"/>
    <mergeCell ref="A264:B264"/>
    <mergeCell ref="C264:E264"/>
    <mergeCell ref="A265:B265"/>
    <mergeCell ref="C265:E265"/>
    <mergeCell ref="A266:B266"/>
    <mergeCell ref="C266:E266"/>
    <mergeCell ref="A267:B267"/>
    <mergeCell ref="C267:E267"/>
    <mergeCell ref="A268:B268"/>
    <mergeCell ref="C268:E268"/>
    <mergeCell ref="A269:B269"/>
    <mergeCell ref="C269:E269"/>
    <mergeCell ref="A270:B270"/>
    <mergeCell ref="C270:E270"/>
    <mergeCell ref="A271:B271"/>
    <mergeCell ref="C271:E271"/>
    <mergeCell ref="A272:B272"/>
    <mergeCell ref="C272:E272"/>
    <mergeCell ref="A273:B273"/>
    <mergeCell ref="C273:E273"/>
    <mergeCell ref="A274:B274"/>
    <mergeCell ref="C274:E274"/>
    <mergeCell ref="A275:B275"/>
    <mergeCell ref="C275:E275"/>
    <mergeCell ref="A276:B276"/>
    <mergeCell ref="C276:E276"/>
    <mergeCell ref="A277:B277"/>
    <mergeCell ref="C277:E277"/>
    <mergeCell ref="A278:B278"/>
    <mergeCell ref="C278:E278"/>
    <mergeCell ref="A279:B279"/>
    <mergeCell ref="C279:E279"/>
    <mergeCell ref="A280:B280"/>
    <mergeCell ref="C280:E280"/>
    <mergeCell ref="A281:B281"/>
    <mergeCell ref="C281:E281"/>
    <mergeCell ref="A282:B282"/>
    <mergeCell ref="C282:E282"/>
    <mergeCell ref="A283:B283"/>
    <mergeCell ref="C283:E283"/>
    <mergeCell ref="A284:B284"/>
    <mergeCell ref="C284:E284"/>
    <mergeCell ref="A285:B285"/>
    <mergeCell ref="C285:E285"/>
    <mergeCell ref="A286:B286"/>
    <mergeCell ref="C286:E286"/>
    <mergeCell ref="A287:B287"/>
    <mergeCell ref="C287:E287"/>
    <mergeCell ref="A288:B288"/>
    <mergeCell ref="C288:E288"/>
    <mergeCell ref="A289:B289"/>
    <mergeCell ref="C289:E289"/>
    <mergeCell ref="A290:B290"/>
    <mergeCell ref="C290:E290"/>
    <mergeCell ref="A291:B291"/>
    <mergeCell ref="C291:E291"/>
    <mergeCell ref="A292:B292"/>
    <mergeCell ref="C292:E292"/>
    <mergeCell ref="A293:B293"/>
    <mergeCell ref="C293:E293"/>
    <mergeCell ref="A294:B294"/>
    <mergeCell ref="C294:E294"/>
    <mergeCell ref="A295:B295"/>
    <mergeCell ref="C295:E295"/>
    <mergeCell ref="A296:B296"/>
    <mergeCell ref="C296:E296"/>
    <mergeCell ref="A297:B297"/>
    <mergeCell ref="C297:E297"/>
    <mergeCell ref="A298:B298"/>
    <mergeCell ref="C298:E298"/>
    <mergeCell ref="A299:B299"/>
    <mergeCell ref="C299:E299"/>
    <mergeCell ref="A300:B300"/>
    <mergeCell ref="C300:E300"/>
    <mergeCell ref="A301:B301"/>
    <mergeCell ref="C301:E301"/>
    <mergeCell ref="A302:B302"/>
    <mergeCell ref="C302:E302"/>
    <mergeCell ref="A303:B303"/>
    <mergeCell ref="C303:E303"/>
    <mergeCell ref="A304:B304"/>
    <mergeCell ref="C304:E304"/>
    <mergeCell ref="A305:B305"/>
    <mergeCell ref="C305:E305"/>
    <mergeCell ref="A306:B306"/>
    <mergeCell ref="C306:E306"/>
    <mergeCell ref="A307:B307"/>
    <mergeCell ref="C307:E307"/>
    <mergeCell ref="A308:B308"/>
    <mergeCell ref="C308:E308"/>
    <mergeCell ref="A309:B309"/>
    <mergeCell ref="C309:E309"/>
    <mergeCell ref="A310:B310"/>
    <mergeCell ref="C310:E310"/>
    <mergeCell ref="A311:B311"/>
    <mergeCell ref="C311:E311"/>
    <mergeCell ref="A312:B312"/>
    <mergeCell ref="C312:E312"/>
    <mergeCell ref="A313:B313"/>
    <mergeCell ref="C313:E313"/>
    <mergeCell ref="A314:B314"/>
    <mergeCell ref="C314:E314"/>
    <mergeCell ref="A315:B315"/>
    <mergeCell ref="C315:E315"/>
    <mergeCell ref="A316:B316"/>
    <mergeCell ref="C316:E316"/>
    <mergeCell ref="A317:B317"/>
    <mergeCell ref="C317:E317"/>
    <mergeCell ref="A318:B318"/>
    <mergeCell ref="C318:E318"/>
    <mergeCell ref="A319:B319"/>
    <mergeCell ref="C319:E319"/>
    <mergeCell ref="A320:B320"/>
    <mergeCell ref="C320:E320"/>
    <mergeCell ref="A321:B321"/>
    <mergeCell ref="C321:E321"/>
    <mergeCell ref="A322:B322"/>
    <mergeCell ref="C322:E322"/>
    <mergeCell ref="A323:B323"/>
    <mergeCell ref="C323:E323"/>
    <mergeCell ref="A324:B324"/>
    <mergeCell ref="C324:E324"/>
    <mergeCell ref="A325:B325"/>
    <mergeCell ref="C325:E325"/>
    <mergeCell ref="A326:B326"/>
    <mergeCell ref="C326:E326"/>
    <mergeCell ref="A327:B327"/>
    <mergeCell ref="C327:E327"/>
    <mergeCell ref="A328:B328"/>
    <mergeCell ref="C328:E328"/>
    <mergeCell ref="A329:B329"/>
    <mergeCell ref="C329:E329"/>
    <mergeCell ref="A330:B330"/>
    <mergeCell ref="C330:E330"/>
    <mergeCell ref="A331:B331"/>
    <mergeCell ref="C331:E331"/>
    <mergeCell ref="A332:B332"/>
    <mergeCell ref="C332:E332"/>
    <mergeCell ref="A333:B333"/>
    <mergeCell ref="C333:E333"/>
    <mergeCell ref="A334:B334"/>
    <mergeCell ref="C334:E334"/>
    <mergeCell ref="A335:B335"/>
    <mergeCell ref="C335:E335"/>
    <mergeCell ref="A336:B336"/>
    <mergeCell ref="C336:E336"/>
    <mergeCell ref="A337:B337"/>
    <mergeCell ref="C337:E337"/>
    <mergeCell ref="A338:B338"/>
    <mergeCell ref="C338:E338"/>
    <mergeCell ref="A339:B339"/>
    <mergeCell ref="C339:E339"/>
    <mergeCell ref="A340:B340"/>
    <mergeCell ref="C340:E340"/>
    <mergeCell ref="A341:B341"/>
    <mergeCell ref="C341:E341"/>
    <mergeCell ref="A342:B342"/>
    <mergeCell ref="C342:E342"/>
    <mergeCell ref="A343:B343"/>
    <mergeCell ref="C343:E343"/>
    <mergeCell ref="A344:B344"/>
    <mergeCell ref="C344:E344"/>
    <mergeCell ref="A345:B345"/>
    <mergeCell ref="C345:E345"/>
    <mergeCell ref="A346:B346"/>
    <mergeCell ref="C346:E346"/>
    <mergeCell ref="A347:B347"/>
    <mergeCell ref="C347:E347"/>
    <mergeCell ref="A348:B348"/>
    <mergeCell ref="C348:E348"/>
    <mergeCell ref="A349:B349"/>
    <mergeCell ref="C349:E349"/>
    <mergeCell ref="A350:B350"/>
    <mergeCell ref="C350:E350"/>
    <mergeCell ref="A351:B351"/>
    <mergeCell ref="C351:E351"/>
    <mergeCell ref="A352:B352"/>
    <mergeCell ref="C352:E352"/>
    <mergeCell ref="A353:B353"/>
    <mergeCell ref="C353:E353"/>
    <mergeCell ref="A354:B354"/>
    <mergeCell ref="C354:E354"/>
    <mergeCell ref="A355:B355"/>
    <mergeCell ref="C355:E355"/>
    <mergeCell ref="A356:B356"/>
    <mergeCell ref="C356:E356"/>
    <mergeCell ref="A357:B357"/>
    <mergeCell ref="C357:E357"/>
    <mergeCell ref="A358:B358"/>
    <mergeCell ref="C358:E358"/>
    <mergeCell ref="A359:B359"/>
    <mergeCell ref="C359:E359"/>
    <mergeCell ref="A360:B360"/>
    <mergeCell ref="C360:E360"/>
    <mergeCell ref="A361:B361"/>
    <mergeCell ref="C361:E361"/>
    <mergeCell ref="A362:B362"/>
    <mergeCell ref="C362:E362"/>
    <mergeCell ref="A363:B363"/>
    <mergeCell ref="C363:E363"/>
    <mergeCell ref="A364:B364"/>
    <mergeCell ref="C364:E364"/>
    <mergeCell ref="A365:B365"/>
    <mergeCell ref="C365:E365"/>
    <mergeCell ref="A366:B366"/>
    <mergeCell ref="C366:E366"/>
    <mergeCell ref="A367:B367"/>
    <mergeCell ref="C367:E367"/>
    <mergeCell ref="A368:B368"/>
    <mergeCell ref="C368:E368"/>
    <mergeCell ref="A369:B369"/>
    <mergeCell ref="C369:E369"/>
    <mergeCell ref="A370:B370"/>
    <mergeCell ref="C370:E370"/>
    <mergeCell ref="A371:B371"/>
    <mergeCell ref="C371:E371"/>
    <mergeCell ref="A372:B372"/>
    <mergeCell ref="C372:E372"/>
    <mergeCell ref="A373:B373"/>
    <mergeCell ref="C373:E373"/>
    <mergeCell ref="A374:B374"/>
    <mergeCell ref="C374:E374"/>
    <mergeCell ref="A375:B375"/>
    <mergeCell ref="C375:E375"/>
    <mergeCell ref="A376:B376"/>
    <mergeCell ref="C376:E376"/>
    <mergeCell ref="A377:B377"/>
    <mergeCell ref="C377:E377"/>
    <mergeCell ref="A378:B378"/>
    <mergeCell ref="C378:E378"/>
    <mergeCell ref="A379:B379"/>
    <mergeCell ref="C379:E379"/>
    <mergeCell ref="A380:B380"/>
    <mergeCell ref="C380:E380"/>
    <mergeCell ref="A381:B381"/>
    <mergeCell ref="C381:E381"/>
    <mergeCell ref="A382:B382"/>
    <mergeCell ref="C382:E382"/>
    <mergeCell ref="A383:B383"/>
    <mergeCell ref="C383:E383"/>
    <mergeCell ref="A384:B384"/>
    <mergeCell ref="C384:E384"/>
    <mergeCell ref="A385:B385"/>
    <mergeCell ref="C385:E385"/>
    <mergeCell ref="A386:B386"/>
    <mergeCell ref="C386:E386"/>
    <mergeCell ref="A387:B387"/>
    <mergeCell ref="C387:E387"/>
    <mergeCell ref="A388:B388"/>
    <mergeCell ref="C388:E388"/>
    <mergeCell ref="A389:B389"/>
    <mergeCell ref="C389:E389"/>
    <mergeCell ref="A390:B390"/>
    <mergeCell ref="C390:E390"/>
    <mergeCell ref="A391:B391"/>
    <mergeCell ref="C391:E391"/>
    <mergeCell ref="A392:B392"/>
    <mergeCell ref="C392:E392"/>
    <mergeCell ref="A393:B393"/>
    <mergeCell ref="C393:E393"/>
    <mergeCell ref="A394:B394"/>
    <mergeCell ref="C394:E394"/>
    <mergeCell ref="A395:B395"/>
    <mergeCell ref="C395:E395"/>
    <mergeCell ref="A396:B396"/>
    <mergeCell ref="C396:E396"/>
    <mergeCell ref="A397:B397"/>
    <mergeCell ref="C397:E397"/>
    <mergeCell ref="A398:B398"/>
    <mergeCell ref="C398:E398"/>
    <mergeCell ref="A399:B399"/>
    <mergeCell ref="C399:E399"/>
    <mergeCell ref="A400:B400"/>
    <mergeCell ref="C400:E400"/>
    <mergeCell ref="A401:B401"/>
    <mergeCell ref="C401:E401"/>
    <mergeCell ref="A402:B402"/>
    <mergeCell ref="C402:E402"/>
    <mergeCell ref="A403:B403"/>
    <mergeCell ref="C403:E403"/>
    <mergeCell ref="A404:B404"/>
    <mergeCell ref="C404:E404"/>
    <mergeCell ref="A405:B405"/>
    <mergeCell ref="C405:E405"/>
    <mergeCell ref="A406:B406"/>
    <mergeCell ref="C406:E406"/>
    <mergeCell ref="A407:B407"/>
    <mergeCell ref="C407:E407"/>
    <mergeCell ref="A408:B408"/>
    <mergeCell ref="C408:E408"/>
    <mergeCell ref="A409:B409"/>
    <mergeCell ref="C409:E409"/>
    <mergeCell ref="A410:B410"/>
    <mergeCell ref="C410:E410"/>
    <mergeCell ref="A411:B411"/>
    <mergeCell ref="C411:E411"/>
    <mergeCell ref="A412:B412"/>
    <mergeCell ref="C412:E412"/>
    <mergeCell ref="A413:B413"/>
    <mergeCell ref="C413:E413"/>
    <mergeCell ref="A414:B414"/>
    <mergeCell ref="C414:E414"/>
    <mergeCell ref="A415:B415"/>
    <mergeCell ref="C415:E415"/>
    <mergeCell ref="A416:B416"/>
    <mergeCell ref="C416:E416"/>
    <mergeCell ref="A417:B417"/>
    <mergeCell ref="C417:E417"/>
    <mergeCell ref="A418:B418"/>
    <mergeCell ref="C418:E418"/>
    <mergeCell ref="A419:B419"/>
    <mergeCell ref="C419:E419"/>
    <mergeCell ref="A420:B420"/>
    <mergeCell ref="C420:E420"/>
    <mergeCell ref="A421:B421"/>
    <mergeCell ref="C421:E421"/>
    <mergeCell ref="A422:B422"/>
    <mergeCell ref="C422:E422"/>
    <mergeCell ref="A423:B423"/>
    <mergeCell ref="C423:E423"/>
    <mergeCell ref="A424:B424"/>
    <mergeCell ref="C424:E424"/>
    <mergeCell ref="A425:B425"/>
    <mergeCell ref="C425:E425"/>
    <mergeCell ref="A426:B426"/>
    <mergeCell ref="C426:E426"/>
    <mergeCell ref="A427:B427"/>
    <mergeCell ref="C427:E427"/>
    <mergeCell ref="A428:B428"/>
    <mergeCell ref="C428:E428"/>
    <mergeCell ref="A429:B429"/>
    <mergeCell ref="C429:E429"/>
    <mergeCell ref="A430:B430"/>
    <mergeCell ref="C430:E430"/>
    <mergeCell ref="A431:B431"/>
    <mergeCell ref="C431:E431"/>
    <mergeCell ref="A432:B432"/>
    <mergeCell ref="C432:E432"/>
    <mergeCell ref="A433:B433"/>
    <mergeCell ref="C433:E433"/>
    <mergeCell ref="A434:B434"/>
    <mergeCell ref="C434:E434"/>
    <mergeCell ref="A435:B435"/>
    <mergeCell ref="C435:E435"/>
    <mergeCell ref="A436:B436"/>
    <mergeCell ref="C436:E436"/>
    <mergeCell ref="A437:B437"/>
    <mergeCell ref="C437:E437"/>
    <mergeCell ref="A438:B438"/>
    <mergeCell ref="C438:E438"/>
    <mergeCell ref="A439:B439"/>
    <mergeCell ref="C439:E439"/>
    <mergeCell ref="A440:B440"/>
    <mergeCell ref="C440:E440"/>
    <mergeCell ref="A441:B441"/>
    <mergeCell ref="C441:E441"/>
    <mergeCell ref="A442:B442"/>
    <mergeCell ref="C442:E442"/>
    <mergeCell ref="A443:B443"/>
    <mergeCell ref="C443:E443"/>
    <mergeCell ref="A444:B444"/>
    <mergeCell ref="C444:E444"/>
    <mergeCell ref="A445:B445"/>
    <mergeCell ref="C445:E445"/>
    <mergeCell ref="A446:B446"/>
    <mergeCell ref="C446:E446"/>
    <mergeCell ref="A447:B447"/>
    <mergeCell ref="C447:E447"/>
    <mergeCell ref="A448:B448"/>
    <mergeCell ref="C448:E448"/>
    <mergeCell ref="A449:B449"/>
    <mergeCell ref="C449:E449"/>
    <mergeCell ref="A450:B450"/>
    <mergeCell ref="C450:E450"/>
    <mergeCell ref="A451:B451"/>
    <mergeCell ref="C451:E451"/>
    <mergeCell ref="A452:B452"/>
    <mergeCell ref="C452:E452"/>
    <mergeCell ref="A453:B453"/>
    <mergeCell ref="C453:E453"/>
    <mergeCell ref="A454:B454"/>
    <mergeCell ref="C454:E454"/>
    <mergeCell ref="A455:B455"/>
    <mergeCell ref="C455:E455"/>
    <mergeCell ref="A456:B456"/>
    <mergeCell ref="C456:E456"/>
    <mergeCell ref="A457:B457"/>
    <mergeCell ref="C457:E457"/>
    <mergeCell ref="A458:B458"/>
    <mergeCell ref="C458:E458"/>
    <mergeCell ref="A459:B459"/>
    <mergeCell ref="C459:E459"/>
    <mergeCell ref="A460:B460"/>
    <mergeCell ref="C460:E460"/>
    <mergeCell ref="A461:B461"/>
    <mergeCell ref="C461:E461"/>
    <mergeCell ref="A462:B462"/>
    <mergeCell ref="C462:E462"/>
    <mergeCell ref="A463:B463"/>
    <mergeCell ref="C463:E463"/>
    <mergeCell ref="A464:B464"/>
    <mergeCell ref="C464:E464"/>
    <mergeCell ref="A465:B465"/>
    <mergeCell ref="C465:E465"/>
    <mergeCell ref="A466:B466"/>
    <mergeCell ref="C466:E466"/>
    <mergeCell ref="A467:B467"/>
    <mergeCell ref="C467:E467"/>
    <mergeCell ref="A468:B468"/>
    <mergeCell ref="C468:E468"/>
    <mergeCell ref="A469:B469"/>
    <mergeCell ref="C469:E469"/>
    <mergeCell ref="A470:B470"/>
    <mergeCell ref="C470:E470"/>
    <mergeCell ref="A471:B471"/>
    <mergeCell ref="C471:E471"/>
    <mergeCell ref="A472:B472"/>
    <mergeCell ref="C472:E472"/>
    <mergeCell ref="A473:B473"/>
    <mergeCell ref="C473:E473"/>
    <mergeCell ref="A474:B474"/>
    <mergeCell ref="C474:E474"/>
    <mergeCell ref="A475:B475"/>
    <mergeCell ref="C475:E475"/>
    <mergeCell ref="A476:B476"/>
    <mergeCell ref="C476:E476"/>
    <mergeCell ref="A477:B477"/>
    <mergeCell ref="C477:E477"/>
    <mergeCell ref="A478:B478"/>
    <mergeCell ref="C478:E478"/>
    <mergeCell ref="A479:B479"/>
    <mergeCell ref="C479:E479"/>
    <mergeCell ref="A480:B480"/>
    <mergeCell ref="C480:E480"/>
    <mergeCell ref="A481:B481"/>
    <mergeCell ref="C481:E481"/>
    <mergeCell ref="A482:B482"/>
    <mergeCell ref="C482:E482"/>
    <mergeCell ref="A483:B483"/>
    <mergeCell ref="C483:E483"/>
    <mergeCell ref="A484:B484"/>
    <mergeCell ref="C484:E484"/>
    <mergeCell ref="A485:B485"/>
    <mergeCell ref="C485:E485"/>
    <mergeCell ref="A486:B486"/>
    <mergeCell ref="C486:E486"/>
    <mergeCell ref="A487:B487"/>
    <mergeCell ref="C487:E487"/>
    <mergeCell ref="A488:B488"/>
    <mergeCell ref="C488:E488"/>
    <mergeCell ref="A489:B489"/>
    <mergeCell ref="C489:E489"/>
    <mergeCell ref="A490:B490"/>
    <mergeCell ref="C490:E490"/>
    <mergeCell ref="A491:B491"/>
    <mergeCell ref="C491:E491"/>
    <mergeCell ref="A492:B492"/>
    <mergeCell ref="C492:E492"/>
    <mergeCell ref="A493:B493"/>
    <mergeCell ref="C493:E493"/>
    <mergeCell ref="A494:B494"/>
    <mergeCell ref="C494:E494"/>
    <mergeCell ref="A495:B495"/>
    <mergeCell ref="C495:E495"/>
    <mergeCell ref="A496:B496"/>
    <mergeCell ref="C496:E496"/>
    <mergeCell ref="A497:B497"/>
    <mergeCell ref="C497:E497"/>
    <mergeCell ref="A498:B498"/>
    <mergeCell ref="C498:E498"/>
    <mergeCell ref="A499:B499"/>
    <mergeCell ref="C499:E499"/>
    <mergeCell ref="A500:B500"/>
    <mergeCell ref="C500:E500"/>
    <mergeCell ref="A501:B501"/>
    <mergeCell ref="C501:E501"/>
    <mergeCell ref="A502:B502"/>
    <mergeCell ref="C502:E502"/>
    <mergeCell ref="A503:B503"/>
    <mergeCell ref="C503:E503"/>
    <mergeCell ref="A504:B504"/>
    <mergeCell ref="C504:E504"/>
    <mergeCell ref="A505:B505"/>
    <mergeCell ref="C505:E505"/>
    <mergeCell ref="A506:B506"/>
    <mergeCell ref="C506:E506"/>
    <mergeCell ref="A507:B507"/>
    <mergeCell ref="C507:E507"/>
    <mergeCell ref="A508:B508"/>
    <mergeCell ref="C508:E508"/>
    <mergeCell ref="A509:B509"/>
    <mergeCell ref="C509:E509"/>
    <mergeCell ref="A510:B510"/>
    <mergeCell ref="C510:E510"/>
    <mergeCell ref="A511:B511"/>
    <mergeCell ref="C511:E511"/>
    <mergeCell ref="A512:B512"/>
    <mergeCell ref="C512:E512"/>
    <mergeCell ref="A513:B513"/>
    <mergeCell ref="C513:E513"/>
    <mergeCell ref="A514:B514"/>
    <mergeCell ref="C514:E514"/>
    <mergeCell ref="A515:B515"/>
    <mergeCell ref="C515:E515"/>
    <mergeCell ref="A516:B516"/>
    <mergeCell ref="C516:E516"/>
    <mergeCell ref="A517:B517"/>
    <mergeCell ref="C517:E517"/>
    <mergeCell ref="A518:B518"/>
    <mergeCell ref="C518:E518"/>
    <mergeCell ref="A519:B519"/>
    <mergeCell ref="C519:E519"/>
    <mergeCell ref="A520:B520"/>
    <mergeCell ref="C520:E520"/>
    <mergeCell ref="A521:B521"/>
    <mergeCell ref="C521:E521"/>
    <mergeCell ref="A522:B522"/>
    <mergeCell ref="C522:E522"/>
    <mergeCell ref="A523:B523"/>
    <mergeCell ref="C523:E523"/>
    <mergeCell ref="A524:B524"/>
    <mergeCell ref="C524:E524"/>
    <mergeCell ref="A525:B525"/>
    <mergeCell ref="C525:E525"/>
    <mergeCell ref="A526:B526"/>
    <mergeCell ref="C526:E526"/>
    <mergeCell ref="A527:B527"/>
    <mergeCell ref="C527:E527"/>
    <mergeCell ref="A528:B528"/>
    <mergeCell ref="C528:E528"/>
    <mergeCell ref="A529:B529"/>
    <mergeCell ref="C529:E529"/>
    <mergeCell ref="A530:B530"/>
    <mergeCell ref="C530:E530"/>
    <mergeCell ref="A531:B531"/>
    <mergeCell ref="C531:E531"/>
    <mergeCell ref="A532:B532"/>
    <mergeCell ref="C532:E532"/>
    <mergeCell ref="A533:B533"/>
    <mergeCell ref="C533:E533"/>
    <mergeCell ref="A534:B534"/>
    <mergeCell ref="C534:E534"/>
    <mergeCell ref="A535:B535"/>
    <mergeCell ref="C535:E535"/>
    <mergeCell ref="A536:B536"/>
    <mergeCell ref="C536:E536"/>
    <mergeCell ref="A537:B537"/>
    <mergeCell ref="C537:E537"/>
    <mergeCell ref="A538:B538"/>
    <mergeCell ref="C538:E538"/>
    <mergeCell ref="A539:B539"/>
    <mergeCell ref="C539:E539"/>
    <mergeCell ref="A540:B540"/>
    <mergeCell ref="C540:E540"/>
    <mergeCell ref="A541:B541"/>
    <mergeCell ref="C541:E541"/>
    <mergeCell ref="A542:B542"/>
    <mergeCell ref="C542:E542"/>
    <mergeCell ref="A543:B543"/>
    <mergeCell ref="C543:E543"/>
    <mergeCell ref="A544:B544"/>
    <mergeCell ref="C544:E544"/>
    <mergeCell ref="A545:B545"/>
    <mergeCell ref="C545:E545"/>
    <mergeCell ref="A546:B546"/>
    <mergeCell ref="C546:E546"/>
    <mergeCell ref="A547:B547"/>
    <mergeCell ref="C547:E547"/>
    <mergeCell ref="A548:B548"/>
    <mergeCell ref="C548:E548"/>
    <mergeCell ref="A549:B549"/>
    <mergeCell ref="C549:E549"/>
    <mergeCell ref="A550:B550"/>
    <mergeCell ref="C550:E550"/>
    <mergeCell ref="A551:B551"/>
    <mergeCell ref="C551:E551"/>
    <mergeCell ref="A552:B552"/>
    <mergeCell ref="C552:E552"/>
    <mergeCell ref="A553:B553"/>
    <mergeCell ref="C553:E553"/>
    <mergeCell ref="A554:B554"/>
    <mergeCell ref="C554:E554"/>
    <mergeCell ref="A555:B555"/>
    <mergeCell ref="C555:E555"/>
    <mergeCell ref="A556:B556"/>
    <mergeCell ref="C556:E556"/>
    <mergeCell ref="A557:B557"/>
    <mergeCell ref="C557:E557"/>
    <mergeCell ref="A558:B558"/>
    <mergeCell ref="C558:E558"/>
    <mergeCell ref="A559:B559"/>
    <mergeCell ref="C559:E559"/>
    <mergeCell ref="A560:B560"/>
    <mergeCell ref="C560:E560"/>
    <mergeCell ref="A561:B561"/>
    <mergeCell ref="C561:E561"/>
    <mergeCell ref="A562:B562"/>
    <mergeCell ref="C562:E562"/>
    <mergeCell ref="A563:B563"/>
    <mergeCell ref="C563:E563"/>
    <mergeCell ref="A564:B564"/>
    <mergeCell ref="C564:E564"/>
    <mergeCell ref="A565:B565"/>
    <mergeCell ref="C565:E565"/>
    <mergeCell ref="A566:B566"/>
    <mergeCell ref="C566:E566"/>
    <mergeCell ref="A567:B567"/>
    <mergeCell ref="C567:E567"/>
    <mergeCell ref="A568:B568"/>
    <mergeCell ref="C568:E568"/>
    <mergeCell ref="A569:B569"/>
    <mergeCell ref="C569:E569"/>
    <mergeCell ref="A570:B570"/>
    <mergeCell ref="C570:E570"/>
    <mergeCell ref="A571:B571"/>
    <mergeCell ref="C571:E571"/>
    <mergeCell ref="A572:B572"/>
    <mergeCell ref="C572:E572"/>
    <mergeCell ref="A573:B573"/>
    <mergeCell ref="C573:E573"/>
    <mergeCell ref="A574:B574"/>
    <mergeCell ref="C574:E574"/>
    <mergeCell ref="A575:B575"/>
    <mergeCell ref="C575:E575"/>
    <mergeCell ref="A576:B576"/>
    <mergeCell ref="C576:E576"/>
    <mergeCell ref="A577:B577"/>
    <mergeCell ref="C577:E577"/>
    <mergeCell ref="A578:B578"/>
    <mergeCell ref="C578:E578"/>
    <mergeCell ref="A579:B579"/>
    <mergeCell ref="C579:E579"/>
    <mergeCell ref="A580:B580"/>
    <mergeCell ref="C580:E580"/>
    <mergeCell ref="A581:B581"/>
    <mergeCell ref="C581:E581"/>
    <mergeCell ref="A582:B582"/>
    <mergeCell ref="C582:E582"/>
    <mergeCell ref="A583:B583"/>
    <mergeCell ref="C583:E583"/>
    <mergeCell ref="A584:B584"/>
    <mergeCell ref="C584:E584"/>
    <mergeCell ref="A585:B585"/>
    <mergeCell ref="C585:E585"/>
    <mergeCell ref="A586:B586"/>
    <mergeCell ref="C586:E586"/>
    <mergeCell ref="A587:B587"/>
    <mergeCell ref="C587:E587"/>
    <mergeCell ref="A588:B588"/>
    <mergeCell ref="C588:E588"/>
    <mergeCell ref="A589:B589"/>
    <mergeCell ref="C589:E589"/>
    <mergeCell ref="A590:B590"/>
    <mergeCell ref="C590:E590"/>
    <mergeCell ref="A591:B591"/>
    <mergeCell ref="C591:E591"/>
    <mergeCell ref="A592:B592"/>
    <mergeCell ref="C592:E592"/>
    <mergeCell ref="A593:B593"/>
    <mergeCell ref="C593:E593"/>
    <mergeCell ref="A594:B594"/>
    <mergeCell ref="C594:E594"/>
    <mergeCell ref="A595:B595"/>
    <mergeCell ref="C595:E595"/>
    <mergeCell ref="A596:B596"/>
    <mergeCell ref="C596:E596"/>
    <mergeCell ref="A597:B597"/>
    <mergeCell ref="C597:E597"/>
    <mergeCell ref="A598:B598"/>
    <mergeCell ref="C598:E598"/>
    <mergeCell ref="A599:B599"/>
    <mergeCell ref="C599:E599"/>
    <mergeCell ref="A600:B600"/>
    <mergeCell ref="C600:E600"/>
    <mergeCell ref="A601:B601"/>
    <mergeCell ref="C601:E601"/>
    <mergeCell ref="A602:B602"/>
    <mergeCell ref="C602:E602"/>
    <mergeCell ref="A603:B603"/>
    <mergeCell ref="C603:E603"/>
    <mergeCell ref="A604:B604"/>
    <mergeCell ref="C604:E604"/>
    <mergeCell ref="A605:B605"/>
    <mergeCell ref="C605:E605"/>
    <mergeCell ref="A606:B606"/>
    <mergeCell ref="C606:E606"/>
    <mergeCell ref="A607:B607"/>
    <mergeCell ref="C607:E607"/>
    <mergeCell ref="A608:B608"/>
    <mergeCell ref="C608:E608"/>
    <mergeCell ref="A609:B609"/>
    <mergeCell ref="C609:E609"/>
    <mergeCell ref="A610:B610"/>
    <mergeCell ref="C610:E610"/>
    <mergeCell ref="A611:B611"/>
    <mergeCell ref="C611:E611"/>
    <mergeCell ref="A612:B612"/>
    <mergeCell ref="C612:E612"/>
    <mergeCell ref="A613:B613"/>
    <mergeCell ref="C613:E613"/>
    <mergeCell ref="A614:B614"/>
    <mergeCell ref="C614:E614"/>
    <mergeCell ref="A615:B615"/>
    <mergeCell ref="C615:E615"/>
    <mergeCell ref="A616:B616"/>
    <mergeCell ref="C616:E616"/>
    <mergeCell ref="A617:B617"/>
    <mergeCell ref="C617:E617"/>
    <mergeCell ref="A618:B618"/>
    <mergeCell ref="C618:E618"/>
    <mergeCell ref="A619:B619"/>
    <mergeCell ref="C619:E619"/>
    <mergeCell ref="A620:B620"/>
    <mergeCell ref="C620:E620"/>
    <mergeCell ref="A621:B621"/>
    <mergeCell ref="C621:E621"/>
    <mergeCell ref="A622:B622"/>
    <mergeCell ref="C622:E622"/>
    <mergeCell ref="A623:B623"/>
    <mergeCell ref="C623:E623"/>
    <mergeCell ref="A624:B624"/>
    <mergeCell ref="C624:E624"/>
    <mergeCell ref="A625:B625"/>
    <mergeCell ref="C625:E625"/>
    <mergeCell ref="A626:B626"/>
    <mergeCell ref="C626:E626"/>
    <mergeCell ref="A627:B627"/>
    <mergeCell ref="C627:E627"/>
    <mergeCell ref="A628:B628"/>
    <mergeCell ref="C628:E628"/>
    <mergeCell ref="A629:B629"/>
    <mergeCell ref="C629:E629"/>
    <mergeCell ref="A630:B630"/>
    <mergeCell ref="C630:E630"/>
    <mergeCell ref="A631:B631"/>
    <mergeCell ref="C631:E631"/>
    <mergeCell ref="A632:B632"/>
    <mergeCell ref="C632:E632"/>
    <mergeCell ref="A633:B633"/>
    <mergeCell ref="C633:E633"/>
    <mergeCell ref="A634:B634"/>
    <mergeCell ref="C634:E634"/>
    <mergeCell ref="A635:B635"/>
    <mergeCell ref="C635:E635"/>
    <mergeCell ref="A636:B636"/>
    <mergeCell ref="C636:E636"/>
    <mergeCell ref="A637:B637"/>
    <mergeCell ref="C637:E637"/>
    <mergeCell ref="A638:B638"/>
    <mergeCell ref="C638:E638"/>
    <mergeCell ref="A639:B639"/>
    <mergeCell ref="C639:E639"/>
    <mergeCell ref="A640:B640"/>
    <mergeCell ref="C640:E640"/>
    <mergeCell ref="A641:B641"/>
    <mergeCell ref="C641:E641"/>
    <mergeCell ref="A642:B642"/>
    <mergeCell ref="C642:E642"/>
    <mergeCell ref="A643:B643"/>
    <mergeCell ref="C643:E643"/>
    <mergeCell ref="A644:B644"/>
    <mergeCell ref="C644:E644"/>
    <mergeCell ref="A645:B645"/>
    <mergeCell ref="C645:E645"/>
    <mergeCell ref="A646:B646"/>
    <mergeCell ref="C646:E646"/>
    <mergeCell ref="A647:B647"/>
    <mergeCell ref="C647:E647"/>
    <mergeCell ref="A648:B648"/>
    <mergeCell ref="C648:E648"/>
    <mergeCell ref="A649:B649"/>
    <mergeCell ref="C649:E649"/>
    <mergeCell ref="A650:B650"/>
    <mergeCell ref="C650:E650"/>
    <mergeCell ref="A651:B651"/>
    <mergeCell ref="C651:E651"/>
    <mergeCell ref="A652:B652"/>
    <mergeCell ref="C652:E652"/>
    <mergeCell ref="A653:B653"/>
    <mergeCell ref="C653:E653"/>
    <mergeCell ref="A654:B654"/>
    <mergeCell ref="C654:E654"/>
    <mergeCell ref="A655:B655"/>
    <mergeCell ref="C655:E655"/>
    <mergeCell ref="A656:B656"/>
    <mergeCell ref="C656:E656"/>
    <mergeCell ref="A657:B657"/>
    <mergeCell ref="C657:E657"/>
    <mergeCell ref="A658:B658"/>
    <mergeCell ref="C658:E658"/>
    <mergeCell ref="A659:B659"/>
    <mergeCell ref="C659:E659"/>
    <mergeCell ref="A660:B660"/>
    <mergeCell ref="C660:E660"/>
    <mergeCell ref="A661:B661"/>
    <mergeCell ref="C661:E661"/>
    <mergeCell ref="A662:B662"/>
    <mergeCell ref="C662:E662"/>
    <mergeCell ref="A663:B663"/>
    <mergeCell ref="C663:E663"/>
    <mergeCell ref="A664:B664"/>
    <mergeCell ref="C664:E664"/>
    <mergeCell ref="A665:B665"/>
    <mergeCell ref="C665:E665"/>
    <mergeCell ref="A666:B666"/>
    <mergeCell ref="C666:E666"/>
    <mergeCell ref="A667:B667"/>
    <mergeCell ref="C667:E667"/>
    <mergeCell ref="A668:B668"/>
    <mergeCell ref="C668:E668"/>
    <mergeCell ref="A669:B669"/>
    <mergeCell ref="C669:E669"/>
    <mergeCell ref="A670:B670"/>
    <mergeCell ref="C670:E670"/>
    <mergeCell ref="A671:B671"/>
    <mergeCell ref="C671:E671"/>
    <mergeCell ref="A672:B672"/>
    <mergeCell ref="C672:E672"/>
    <mergeCell ref="A673:B673"/>
    <mergeCell ref="C673:E673"/>
    <mergeCell ref="A674:B674"/>
    <mergeCell ref="C674:E674"/>
    <mergeCell ref="A675:B675"/>
    <mergeCell ref="C675:E675"/>
    <mergeCell ref="A676:B676"/>
    <mergeCell ref="C676:E676"/>
    <mergeCell ref="A677:B677"/>
    <mergeCell ref="C677:E677"/>
    <mergeCell ref="A678:B678"/>
    <mergeCell ref="C678:E678"/>
    <mergeCell ref="A679:B679"/>
    <mergeCell ref="C679:E679"/>
    <mergeCell ref="A680:B680"/>
    <mergeCell ref="C680:E680"/>
    <mergeCell ref="A681:B681"/>
    <mergeCell ref="C681:E681"/>
    <mergeCell ref="A682:B682"/>
    <mergeCell ref="C682:E682"/>
    <mergeCell ref="A683:B683"/>
    <mergeCell ref="C683:E683"/>
    <mergeCell ref="A684:B684"/>
    <mergeCell ref="C684:E684"/>
    <mergeCell ref="A685:B685"/>
    <mergeCell ref="C685:E685"/>
    <mergeCell ref="A686:B686"/>
    <mergeCell ref="C686:E686"/>
    <mergeCell ref="A687:B687"/>
    <mergeCell ref="C687:E687"/>
    <mergeCell ref="A688:B688"/>
    <mergeCell ref="C688:E688"/>
    <mergeCell ref="A689:B689"/>
    <mergeCell ref="C689:E689"/>
    <mergeCell ref="A690:B690"/>
    <mergeCell ref="C690:E690"/>
    <mergeCell ref="A691:B691"/>
    <mergeCell ref="C691:E691"/>
    <mergeCell ref="A692:B692"/>
    <mergeCell ref="C692:E692"/>
    <mergeCell ref="A693:B693"/>
    <mergeCell ref="C693:E693"/>
    <mergeCell ref="A694:B694"/>
    <mergeCell ref="C694:E694"/>
    <mergeCell ref="A695:B695"/>
    <mergeCell ref="C695:E695"/>
    <mergeCell ref="A696:B696"/>
    <mergeCell ref="C696:E696"/>
    <mergeCell ref="A697:B697"/>
    <mergeCell ref="C697:E697"/>
    <mergeCell ref="A698:B698"/>
    <mergeCell ref="C698:E698"/>
    <mergeCell ref="A699:B699"/>
    <mergeCell ref="C699:E699"/>
    <mergeCell ref="A700:B700"/>
    <mergeCell ref="C700:E700"/>
    <mergeCell ref="A701:B701"/>
    <mergeCell ref="C701:E701"/>
    <mergeCell ref="A702:B702"/>
    <mergeCell ref="C702:E702"/>
    <mergeCell ref="A703:B703"/>
    <mergeCell ref="C703:E703"/>
    <mergeCell ref="A704:B704"/>
    <mergeCell ref="C704:E704"/>
    <mergeCell ref="A705:B705"/>
    <mergeCell ref="C705:E705"/>
    <mergeCell ref="A706:B706"/>
    <mergeCell ref="C706:E706"/>
    <mergeCell ref="A707:B707"/>
    <mergeCell ref="C707:E707"/>
    <mergeCell ref="A708:B708"/>
    <mergeCell ref="C708:E708"/>
    <mergeCell ref="A709:B709"/>
    <mergeCell ref="C709:E709"/>
    <mergeCell ref="A710:B710"/>
    <mergeCell ref="C710:E710"/>
    <mergeCell ref="A711:B711"/>
    <mergeCell ref="C711:E711"/>
    <mergeCell ref="A712:B712"/>
    <mergeCell ref="C712:E712"/>
    <mergeCell ref="A713:B713"/>
    <mergeCell ref="C713:E713"/>
    <mergeCell ref="A714:B714"/>
    <mergeCell ref="C714:E714"/>
    <mergeCell ref="A715:B715"/>
    <mergeCell ref="C715:E715"/>
    <mergeCell ref="A716:B716"/>
    <mergeCell ref="C716:E716"/>
    <mergeCell ref="A717:B717"/>
    <mergeCell ref="C717:E717"/>
    <mergeCell ref="A718:B718"/>
    <mergeCell ref="C718:E718"/>
    <mergeCell ref="A719:B719"/>
    <mergeCell ref="C719:E719"/>
    <mergeCell ref="A720:B720"/>
    <mergeCell ref="C720:E720"/>
    <mergeCell ref="A721:B721"/>
    <mergeCell ref="C721:E721"/>
    <mergeCell ref="A722:B722"/>
    <mergeCell ref="C722:E722"/>
    <mergeCell ref="A723:B723"/>
    <mergeCell ref="C723:E723"/>
    <mergeCell ref="A724:B724"/>
    <mergeCell ref="C724:E724"/>
    <mergeCell ref="A725:B725"/>
    <mergeCell ref="C725:E725"/>
    <mergeCell ref="A726:B726"/>
    <mergeCell ref="C726:E726"/>
    <mergeCell ref="A727:B727"/>
    <mergeCell ref="C727:E727"/>
    <mergeCell ref="A728:B728"/>
    <mergeCell ref="C728:E728"/>
    <mergeCell ref="A729:B729"/>
    <mergeCell ref="C729:E729"/>
    <mergeCell ref="A730:B730"/>
    <mergeCell ref="C730:E730"/>
    <mergeCell ref="A731:B731"/>
    <mergeCell ref="C731:E731"/>
    <mergeCell ref="A732:B732"/>
    <mergeCell ref="C732:E732"/>
    <mergeCell ref="A733:B733"/>
    <mergeCell ref="C733:E733"/>
    <mergeCell ref="A734:B734"/>
    <mergeCell ref="C734:E734"/>
    <mergeCell ref="A735:B735"/>
    <mergeCell ref="C735:E735"/>
    <mergeCell ref="A736:B736"/>
    <mergeCell ref="C736:E736"/>
    <mergeCell ref="A737:B737"/>
    <mergeCell ref="C737:E737"/>
    <mergeCell ref="A738:B738"/>
    <mergeCell ref="C738:E738"/>
    <mergeCell ref="A739:B739"/>
    <mergeCell ref="C739:E739"/>
    <mergeCell ref="A740:B740"/>
    <mergeCell ref="C740:E740"/>
    <mergeCell ref="A741:B741"/>
    <mergeCell ref="C741:E741"/>
    <mergeCell ref="A742:B742"/>
    <mergeCell ref="C742:E742"/>
    <mergeCell ref="A743:B743"/>
    <mergeCell ref="C743:E743"/>
    <mergeCell ref="A744:B744"/>
    <mergeCell ref="C744:E744"/>
    <mergeCell ref="A745:B745"/>
    <mergeCell ref="C745:E745"/>
    <mergeCell ref="A746:B746"/>
    <mergeCell ref="C746:E746"/>
    <mergeCell ref="A747:B747"/>
    <mergeCell ref="C747:E747"/>
    <mergeCell ref="A748:B748"/>
    <mergeCell ref="C748:E748"/>
    <mergeCell ref="A749:B749"/>
    <mergeCell ref="C749:E749"/>
    <mergeCell ref="A750:B750"/>
    <mergeCell ref="C750:E750"/>
    <mergeCell ref="A751:B751"/>
    <mergeCell ref="C751:E751"/>
    <mergeCell ref="A752:B752"/>
    <mergeCell ref="C752:E752"/>
    <mergeCell ref="A753:B753"/>
    <mergeCell ref="C753:E753"/>
    <mergeCell ref="A754:B754"/>
    <mergeCell ref="C754:E754"/>
    <mergeCell ref="A755:B755"/>
    <mergeCell ref="C755:E755"/>
    <mergeCell ref="A756:B756"/>
    <mergeCell ref="C756:E756"/>
    <mergeCell ref="A757:B757"/>
    <mergeCell ref="C757:E757"/>
    <mergeCell ref="A758:B758"/>
    <mergeCell ref="C758:E758"/>
    <mergeCell ref="A759:B759"/>
    <mergeCell ref="C759:E759"/>
    <mergeCell ref="A760:B760"/>
    <mergeCell ref="C760:E760"/>
    <mergeCell ref="A761:B761"/>
    <mergeCell ref="C761:E761"/>
    <mergeCell ref="A762:B762"/>
    <mergeCell ref="C762:E762"/>
    <mergeCell ref="A763:B763"/>
    <mergeCell ref="C763:E763"/>
    <mergeCell ref="A764:B764"/>
    <mergeCell ref="C764:E764"/>
    <mergeCell ref="A765:B765"/>
    <mergeCell ref="C765:E765"/>
    <mergeCell ref="A766:B766"/>
    <mergeCell ref="C766:E766"/>
    <mergeCell ref="A767:B767"/>
    <mergeCell ref="C767:E767"/>
    <mergeCell ref="A768:B768"/>
    <mergeCell ref="C768:E768"/>
    <mergeCell ref="A769:B769"/>
    <mergeCell ref="C769:E769"/>
    <mergeCell ref="A770:B770"/>
    <mergeCell ref="C770:E770"/>
    <mergeCell ref="A771:B771"/>
    <mergeCell ref="C771:E771"/>
    <mergeCell ref="A772:B772"/>
    <mergeCell ref="C772:E772"/>
    <mergeCell ref="A773:B773"/>
    <mergeCell ref="C773:E773"/>
    <mergeCell ref="A774:B774"/>
    <mergeCell ref="C774:E774"/>
    <mergeCell ref="A775:B775"/>
    <mergeCell ref="C775:E775"/>
    <mergeCell ref="A776:B776"/>
    <mergeCell ref="C776:E776"/>
    <mergeCell ref="A777:B777"/>
    <mergeCell ref="C777:E777"/>
    <mergeCell ref="A778:B778"/>
    <mergeCell ref="C778:E778"/>
    <mergeCell ref="A779:B779"/>
    <mergeCell ref="C779:E779"/>
    <mergeCell ref="A780:B780"/>
    <mergeCell ref="C780:E780"/>
    <mergeCell ref="A781:B781"/>
    <mergeCell ref="C781:E781"/>
    <mergeCell ref="A782:B782"/>
    <mergeCell ref="C782:E782"/>
    <mergeCell ref="A783:B783"/>
    <mergeCell ref="C783:E783"/>
    <mergeCell ref="A784:B784"/>
    <mergeCell ref="C784:E784"/>
    <mergeCell ref="A785:B785"/>
    <mergeCell ref="C785:E785"/>
    <mergeCell ref="A786:B786"/>
    <mergeCell ref="C786:E786"/>
    <mergeCell ref="A787:B787"/>
    <mergeCell ref="C787:E787"/>
    <mergeCell ref="A788:B788"/>
    <mergeCell ref="C788:E788"/>
    <mergeCell ref="A789:B789"/>
    <mergeCell ref="C789:E789"/>
    <mergeCell ref="A790:B790"/>
    <mergeCell ref="C790:E790"/>
    <mergeCell ref="A791:B791"/>
    <mergeCell ref="C791:E791"/>
    <mergeCell ref="A792:B792"/>
    <mergeCell ref="C792:E792"/>
    <mergeCell ref="A793:B793"/>
    <mergeCell ref="C793:E793"/>
    <mergeCell ref="A794:B794"/>
    <mergeCell ref="C794:E794"/>
    <mergeCell ref="A795:B795"/>
    <mergeCell ref="C795:E795"/>
    <mergeCell ref="A796:B796"/>
    <mergeCell ref="C796:E796"/>
    <mergeCell ref="A797:B797"/>
    <mergeCell ref="C797:E797"/>
    <mergeCell ref="A798:B798"/>
    <mergeCell ref="C798:E798"/>
    <mergeCell ref="A799:B799"/>
    <mergeCell ref="C799:E799"/>
    <mergeCell ref="A800:B800"/>
    <mergeCell ref="C800:E800"/>
    <mergeCell ref="A801:B801"/>
    <mergeCell ref="C801:E801"/>
    <mergeCell ref="A802:B802"/>
    <mergeCell ref="C802:E802"/>
    <mergeCell ref="A803:B803"/>
    <mergeCell ref="C803:E803"/>
    <mergeCell ref="A804:B804"/>
    <mergeCell ref="C804:E804"/>
    <mergeCell ref="A805:B805"/>
    <mergeCell ref="C805:E805"/>
    <mergeCell ref="A806:B806"/>
    <mergeCell ref="C806:E806"/>
    <mergeCell ref="A807:B807"/>
    <mergeCell ref="C807:E807"/>
    <mergeCell ref="A808:B808"/>
    <mergeCell ref="C808:E808"/>
    <mergeCell ref="A809:B809"/>
    <mergeCell ref="C809:E809"/>
    <mergeCell ref="A810:B810"/>
    <mergeCell ref="C810:E810"/>
    <mergeCell ref="A811:B811"/>
    <mergeCell ref="C811:E811"/>
    <mergeCell ref="A812:B812"/>
    <mergeCell ref="C812:E812"/>
    <mergeCell ref="A813:B813"/>
    <mergeCell ref="C813:E813"/>
    <mergeCell ref="A814:B814"/>
    <mergeCell ref="C814:E814"/>
    <mergeCell ref="A815:B815"/>
    <mergeCell ref="C815:E815"/>
    <mergeCell ref="A816:B816"/>
    <mergeCell ref="C816:E816"/>
    <mergeCell ref="A817:B817"/>
    <mergeCell ref="C817:E817"/>
    <mergeCell ref="A818:B818"/>
    <mergeCell ref="C818:E818"/>
    <mergeCell ref="A819:B819"/>
    <mergeCell ref="C819:E819"/>
    <mergeCell ref="A820:B820"/>
    <mergeCell ref="C820:E820"/>
    <mergeCell ref="A821:B821"/>
    <mergeCell ref="C821:E821"/>
    <mergeCell ref="A822:B822"/>
    <mergeCell ref="C822:E822"/>
    <mergeCell ref="A823:B823"/>
    <mergeCell ref="C823:E823"/>
    <mergeCell ref="A824:B824"/>
    <mergeCell ref="C824:E824"/>
    <mergeCell ref="A825:B825"/>
    <mergeCell ref="C825:E825"/>
    <mergeCell ref="A826:B826"/>
    <mergeCell ref="C826:E826"/>
    <mergeCell ref="A827:B827"/>
    <mergeCell ref="C827:E827"/>
    <mergeCell ref="A828:B828"/>
    <mergeCell ref="C828:E828"/>
    <mergeCell ref="A829:B829"/>
    <mergeCell ref="C829:E829"/>
    <mergeCell ref="A830:B830"/>
    <mergeCell ref="C830:E830"/>
    <mergeCell ref="A831:B831"/>
    <mergeCell ref="C831:E831"/>
    <mergeCell ref="A832:B832"/>
    <mergeCell ref="C832:E832"/>
    <mergeCell ref="A833:B833"/>
    <mergeCell ref="C833:E833"/>
    <mergeCell ref="A834:B834"/>
    <mergeCell ref="C834:E834"/>
    <mergeCell ref="A835:B835"/>
    <mergeCell ref="C835:E835"/>
    <mergeCell ref="A836:B836"/>
    <mergeCell ref="C836:E836"/>
    <mergeCell ref="A837:B837"/>
    <mergeCell ref="C837:E837"/>
    <mergeCell ref="A838:B838"/>
    <mergeCell ref="C838:E838"/>
    <mergeCell ref="A839:B839"/>
    <mergeCell ref="C839:E839"/>
    <mergeCell ref="A840:B840"/>
    <mergeCell ref="C840:E840"/>
    <mergeCell ref="A841:B841"/>
    <mergeCell ref="C841:E841"/>
    <mergeCell ref="A842:B842"/>
    <mergeCell ref="C842:E842"/>
    <mergeCell ref="A843:B843"/>
    <mergeCell ref="C843:E843"/>
    <mergeCell ref="A844:B844"/>
    <mergeCell ref="C844:E844"/>
    <mergeCell ref="A845:B845"/>
    <mergeCell ref="C845:E845"/>
    <mergeCell ref="A846:B846"/>
    <mergeCell ref="C846:E846"/>
    <mergeCell ref="A847:B847"/>
    <mergeCell ref="C847:E847"/>
    <mergeCell ref="A848:B848"/>
    <mergeCell ref="C848:E848"/>
    <mergeCell ref="A849:B849"/>
    <mergeCell ref="C849:E849"/>
    <mergeCell ref="A850:B850"/>
    <mergeCell ref="C850:E850"/>
    <mergeCell ref="A851:B851"/>
    <mergeCell ref="C851:E851"/>
    <mergeCell ref="A852:B852"/>
    <mergeCell ref="C852:E852"/>
    <mergeCell ref="A853:B853"/>
    <mergeCell ref="C853:E853"/>
    <mergeCell ref="A854:B854"/>
    <mergeCell ref="C854:E854"/>
    <mergeCell ref="A855:B855"/>
    <mergeCell ref="C855:E855"/>
    <mergeCell ref="A856:B856"/>
    <mergeCell ref="C856:E856"/>
    <mergeCell ref="A857:B857"/>
    <mergeCell ref="C857:E857"/>
    <mergeCell ref="A858:B858"/>
    <mergeCell ref="C858:E858"/>
    <mergeCell ref="A859:B859"/>
    <mergeCell ref="C859:E859"/>
    <mergeCell ref="A860:B860"/>
    <mergeCell ref="C860:E860"/>
    <mergeCell ref="A861:B861"/>
    <mergeCell ref="C861:E861"/>
    <mergeCell ref="A862:B862"/>
    <mergeCell ref="C862:E862"/>
    <mergeCell ref="A863:B863"/>
    <mergeCell ref="C863:E863"/>
    <mergeCell ref="A864:B864"/>
    <mergeCell ref="C864:E864"/>
    <mergeCell ref="A865:B865"/>
    <mergeCell ref="C865:E865"/>
    <mergeCell ref="A866:B866"/>
    <mergeCell ref="C866:E866"/>
    <mergeCell ref="A867:B867"/>
    <mergeCell ref="C867:E867"/>
    <mergeCell ref="A868:B868"/>
    <mergeCell ref="C868:E868"/>
    <mergeCell ref="A869:B869"/>
    <mergeCell ref="C869:E869"/>
    <mergeCell ref="A870:B870"/>
    <mergeCell ref="C870:E870"/>
    <mergeCell ref="A871:B871"/>
    <mergeCell ref="C871:E871"/>
    <mergeCell ref="A872:B872"/>
    <mergeCell ref="C872:E872"/>
    <mergeCell ref="A873:B873"/>
    <mergeCell ref="C873:E873"/>
    <mergeCell ref="A874:B874"/>
    <mergeCell ref="C874:E874"/>
    <mergeCell ref="A875:B875"/>
    <mergeCell ref="C875:E875"/>
    <mergeCell ref="A876:B876"/>
    <mergeCell ref="C876:E876"/>
    <mergeCell ref="A877:B877"/>
    <mergeCell ref="C877:E877"/>
    <mergeCell ref="A878:B878"/>
    <mergeCell ref="C878:E878"/>
    <mergeCell ref="A879:B879"/>
    <mergeCell ref="C879:E879"/>
    <mergeCell ref="A880:B880"/>
    <mergeCell ref="C880:E880"/>
    <mergeCell ref="A881:B881"/>
    <mergeCell ref="C881:E881"/>
    <mergeCell ref="A882:B882"/>
    <mergeCell ref="C882:E882"/>
    <mergeCell ref="A883:B883"/>
    <mergeCell ref="C883:E883"/>
    <mergeCell ref="A884:B884"/>
    <mergeCell ref="C884:E884"/>
    <mergeCell ref="A885:B885"/>
    <mergeCell ref="C885:E885"/>
    <mergeCell ref="A886:B886"/>
    <mergeCell ref="C886:E886"/>
    <mergeCell ref="A887:B887"/>
    <mergeCell ref="C887:E887"/>
    <mergeCell ref="A888:B888"/>
    <mergeCell ref="C888:E888"/>
    <mergeCell ref="A889:B889"/>
    <mergeCell ref="C889:E889"/>
    <mergeCell ref="A890:B890"/>
    <mergeCell ref="C890:E890"/>
    <mergeCell ref="A891:B891"/>
    <mergeCell ref="C891:E891"/>
    <mergeCell ref="A892:B892"/>
    <mergeCell ref="C892:E892"/>
    <mergeCell ref="A893:B893"/>
    <mergeCell ref="C893:E893"/>
    <mergeCell ref="A894:B894"/>
    <mergeCell ref="C894:E894"/>
    <mergeCell ref="A895:B895"/>
    <mergeCell ref="C895:E895"/>
    <mergeCell ref="A896:B896"/>
    <mergeCell ref="C896:E896"/>
    <mergeCell ref="A897:B897"/>
    <mergeCell ref="C897:E897"/>
    <mergeCell ref="A898:B898"/>
    <mergeCell ref="C898:E898"/>
    <mergeCell ref="A899:B899"/>
    <mergeCell ref="C899:E899"/>
    <mergeCell ref="A900:B900"/>
    <mergeCell ref="C900:E900"/>
    <mergeCell ref="A901:B901"/>
    <mergeCell ref="C901:E901"/>
    <mergeCell ref="A902:B902"/>
    <mergeCell ref="C902:E902"/>
    <mergeCell ref="A903:B903"/>
    <mergeCell ref="C903:E903"/>
    <mergeCell ref="A904:B904"/>
    <mergeCell ref="C904:E904"/>
    <mergeCell ref="A905:B905"/>
    <mergeCell ref="C905:E905"/>
    <mergeCell ref="A906:B906"/>
    <mergeCell ref="C906:E906"/>
    <mergeCell ref="A907:B907"/>
    <mergeCell ref="C907:E907"/>
    <mergeCell ref="A908:B908"/>
    <mergeCell ref="C908:E908"/>
    <mergeCell ref="A909:B909"/>
    <mergeCell ref="C909:E909"/>
    <mergeCell ref="A910:B910"/>
    <mergeCell ref="C910:E910"/>
    <mergeCell ref="A911:B911"/>
    <mergeCell ref="C911:E911"/>
    <mergeCell ref="A912:B912"/>
    <mergeCell ref="C912:E912"/>
    <mergeCell ref="A913:B913"/>
    <mergeCell ref="C913:E913"/>
    <mergeCell ref="A914:B914"/>
    <mergeCell ref="C914:E914"/>
    <mergeCell ref="A915:B915"/>
    <mergeCell ref="C915:E915"/>
    <mergeCell ref="A916:B916"/>
    <mergeCell ref="C916:E916"/>
    <mergeCell ref="A917:B917"/>
    <mergeCell ref="C917:E917"/>
    <mergeCell ref="A918:B918"/>
    <mergeCell ref="C918:E918"/>
    <mergeCell ref="A919:B919"/>
    <mergeCell ref="C919:E919"/>
    <mergeCell ref="A920:B920"/>
    <mergeCell ref="C920:E920"/>
    <mergeCell ref="A921:B921"/>
    <mergeCell ref="C921:E921"/>
    <mergeCell ref="A922:B922"/>
    <mergeCell ref="C922:E922"/>
    <mergeCell ref="A923:B923"/>
    <mergeCell ref="C923:E923"/>
    <mergeCell ref="A924:B924"/>
    <mergeCell ref="C924:E924"/>
    <mergeCell ref="A925:B925"/>
    <mergeCell ref="C925:E925"/>
    <mergeCell ref="A926:B926"/>
    <mergeCell ref="C926:E926"/>
    <mergeCell ref="A927:B927"/>
    <mergeCell ref="C927:E927"/>
    <mergeCell ref="A928:B928"/>
    <mergeCell ref="C928:E928"/>
    <mergeCell ref="A929:B929"/>
    <mergeCell ref="C929:E929"/>
    <mergeCell ref="A930:B930"/>
    <mergeCell ref="C930:E930"/>
    <mergeCell ref="A931:B931"/>
    <mergeCell ref="C931:E931"/>
    <mergeCell ref="A932:B932"/>
    <mergeCell ref="C932:E932"/>
    <mergeCell ref="A933:B933"/>
    <mergeCell ref="C933:E933"/>
    <mergeCell ref="A934:B934"/>
    <mergeCell ref="C934:E934"/>
    <mergeCell ref="A935:B935"/>
    <mergeCell ref="C935:E935"/>
    <mergeCell ref="A936:B936"/>
    <mergeCell ref="C936:E936"/>
    <mergeCell ref="A937:B937"/>
    <mergeCell ref="C937:E937"/>
    <mergeCell ref="A938:B938"/>
    <mergeCell ref="C938:E938"/>
    <mergeCell ref="A939:B939"/>
    <mergeCell ref="C939:E939"/>
    <mergeCell ref="A940:B940"/>
    <mergeCell ref="C940:E940"/>
    <mergeCell ref="A941:B941"/>
    <mergeCell ref="C941:E941"/>
    <mergeCell ref="A942:B942"/>
    <mergeCell ref="C942:E942"/>
    <mergeCell ref="A943:B943"/>
    <mergeCell ref="C943:E943"/>
    <mergeCell ref="A944:B944"/>
    <mergeCell ref="C944:E944"/>
    <mergeCell ref="A945:B945"/>
    <mergeCell ref="C945:E945"/>
    <mergeCell ref="A946:B946"/>
    <mergeCell ref="C946:E946"/>
    <mergeCell ref="A947:B947"/>
    <mergeCell ref="C947:E947"/>
    <mergeCell ref="A948:B948"/>
    <mergeCell ref="C948:E948"/>
    <mergeCell ref="A949:B949"/>
    <mergeCell ref="C949:E949"/>
    <mergeCell ref="A950:B950"/>
    <mergeCell ref="C950:E950"/>
    <mergeCell ref="A951:B951"/>
    <mergeCell ref="C951:E951"/>
    <mergeCell ref="A952:B952"/>
    <mergeCell ref="C952:E952"/>
    <mergeCell ref="A953:B953"/>
    <mergeCell ref="C953:E953"/>
    <mergeCell ref="A954:B954"/>
    <mergeCell ref="C954:E954"/>
    <mergeCell ref="A955:B955"/>
    <mergeCell ref="C955:E955"/>
    <mergeCell ref="A956:B956"/>
    <mergeCell ref="C956:E956"/>
    <mergeCell ref="A957:B957"/>
    <mergeCell ref="C957:E957"/>
    <mergeCell ref="A958:B958"/>
    <mergeCell ref="C958:E958"/>
    <mergeCell ref="A959:B959"/>
    <mergeCell ref="C959:E959"/>
    <mergeCell ref="A960:B960"/>
    <mergeCell ref="C960:E960"/>
    <mergeCell ref="A961:B961"/>
    <mergeCell ref="C961:E961"/>
    <mergeCell ref="A962:B962"/>
    <mergeCell ref="C962:E962"/>
    <mergeCell ref="A963:B963"/>
    <mergeCell ref="C963:E963"/>
    <mergeCell ref="A964:B964"/>
    <mergeCell ref="C964:E964"/>
    <mergeCell ref="A965:B965"/>
    <mergeCell ref="C965:E965"/>
    <mergeCell ref="A966:B966"/>
    <mergeCell ref="C966:E966"/>
    <mergeCell ref="A967:B967"/>
    <mergeCell ref="C967:E967"/>
    <mergeCell ref="A968:B968"/>
    <mergeCell ref="C968:E968"/>
    <mergeCell ref="A969:B969"/>
    <mergeCell ref="C969:E969"/>
    <mergeCell ref="A970:B970"/>
    <mergeCell ref="C970:E970"/>
    <mergeCell ref="A971:B971"/>
    <mergeCell ref="C971:E971"/>
    <mergeCell ref="A972:B972"/>
    <mergeCell ref="C972:E972"/>
    <mergeCell ref="A973:B973"/>
    <mergeCell ref="C973:E973"/>
    <mergeCell ref="A974:B974"/>
    <mergeCell ref="C974:E974"/>
    <mergeCell ref="A975:B975"/>
    <mergeCell ref="C975:E975"/>
    <mergeCell ref="A976:B976"/>
    <mergeCell ref="C976:E976"/>
    <mergeCell ref="A977:B977"/>
    <mergeCell ref="C977:E977"/>
    <mergeCell ref="A978:B978"/>
    <mergeCell ref="C978:E978"/>
    <mergeCell ref="A979:B979"/>
    <mergeCell ref="C979:E979"/>
    <mergeCell ref="A980:B980"/>
    <mergeCell ref="C980:E980"/>
    <mergeCell ref="A981:B981"/>
    <mergeCell ref="C981:E981"/>
    <mergeCell ref="A982:B982"/>
    <mergeCell ref="C982:E982"/>
    <mergeCell ref="A983:B983"/>
    <mergeCell ref="C983:E983"/>
    <mergeCell ref="A984:B984"/>
    <mergeCell ref="C984:E984"/>
    <mergeCell ref="A985:B985"/>
    <mergeCell ref="C985:E985"/>
    <mergeCell ref="A986:B986"/>
    <mergeCell ref="C986:E986"/>
    <mergeCell ref="A987:B987"/>
    <mergeCell ref="C987:E987"/>
    <mergeCell ref="A988:B988"/>
    <mergeCell ref="C988:E988"/>
    <mergeCell ref="A989:B989"/>
    <mergeCell ref="C989:E989"/>
    <mergeCell ref="A990:B990"/>
    <mergeCell ref="C990:E990"/>
    <mergeCell ref="A991:B991"/>
    <mergeCell ref="C991:E991"/>
    <mergeCell ref="A992:B992"/>
    <mergeCell ref="C992:E992"/>
    <mergeCell ref="A1002:B1002"/>
    <mergeCell ref="C1002:E1002"/>
    <mergeCell ref="A1003:B1003"/>
    <mergeCell ref="C1003:E1003"/>
    <mergeCell ref="A993:B993"/>
    <mergeCell ref="C993:E993"/>
    <mergeCell ref="A994:B994"/>
    <mergeCell ref="C994:E994"/>
    <mergeCell ref="A995:B995"/>
    <mergeCell ref="C995:E995"/>
    <mergeCell ref="A996:B996"/>
    <mergeCell ref="C996:E996"/>
    <mergeCell ref="A997:B997"/>
    <mergeCell ref="C997:E997"/>
    <mergeCell ref="A998:B998"/>
    <mergeCell ref="C998:E998"/>
    <mergeCell ref="A999:B999"/>
    <mergeCell ref="C999:E999"/>
    <mergeCell ref="A1000:B1000"/>
    <mergeCell ref="C1000:E1000"/>
    <mergeCell ref="A1001:B1001"/>
    <mergeCell ref="C1001:E1001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Манохина Алла Сергеевна</cp:lastModifiedBy>
  <dcterms:modified xsi:type="dcterms:W3CDTF">2024-10-08T10:21:32Z</dcterms:modified>
</cp:coreProperties>
</file>